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02_CO2排出量簡易算定ツールのページ\帳票類\02_記載例Excel９種類（保護あり）★\"/>
    </mc:Choice>
  </mc:AlternateContent>
  <bookViews>
    <workbookView xWindow="0" yWindow="0" windowWidth="19200" windowHeight="11115" tabRatio="818" activeTab="1"/>
  </bookViews>
  <sheets>
    <sheet name="【STEP２】 A_事業所別(記載例)" sheetId="30" r:id="rId1"/>
    <sheet name="【STEP２】 A_全事業所計 （記載例）" sheetId="70" r:id="rId2"/>
  </sheets>
  <definedNames>
    <definedName name="_xlnm.Print_Area" localSheetId="1">'【STEP２】 A_全事業所計 （記載例）'!$A$1:$E$24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70" l="1"/>
  <c r="L19" i="30" l="1"/>
  <c r="L18" i="30"/>
  <c r="L17" i="30"/>
  <c r="L16" i="30"/>
  <c r="L15" i="30"/>
  <c r="L14" i="30"/>
  <c r="L13" i="30"/>
  <c r="L12" i="30"/>
  <c r="L11" i="30"/>
  <c r="L10" i="30"/>
  <c r="M19" i="30"/>
  <c r="M18" i="30"/>
  <c r="M17" i="30"/>
  <c r="M16" i="30"/>
  <c r="M15" i="30"/>
  <c r="M14" i="30"/>
  <c r="M13" i="30"/>
  <c r="M12" i="30"/>
  <c r="M11" i="30"/>
  <c r="M10" i="30"/>
  <c r="E7" i="70"/>
  <c r="H8" i="30" s="1"/>
  <c r="N48" i="30" l="1"/>
  <c r="N47" i="30"/>
  <c r="N46" i="30"/>
  <c r="N45" i="30"/>
  <c r="N44" i="30"/>
  <c r="N43" i="30"/>
  <c r="N42" i="30"/>
  <c r="N41" i="30"/>
  <c r="N40" i="30"/>
  <c r="N39" i="30"/>
  <c r="K19" i="30" l="1"/>
  <c r="K18" i="30"/>
  <c r="K17" i="30"/>
  <c r="K16" i="30"/>
  <c r="K15" i="30"/>
  <c r="N14" i="30"/>
  <c r="K14" i="30"/>
  <c r="J14" i="30"/>
  <c r="K13" i="30"/>
  <c r="K12" i="30"/>
  <c r="K11" i="30"/>
  <c r="K10" i="30"/>
  <c r="G8" i="30"/>
  <c r="M38" i="30" l="1"/>
  <c r="I38" i="30"/>
  <c r="E38" i="30"/>
  <c r="N25" i="30"/>
  <c r="J25" i="30"/>
  <c r="F25" i="30"/>
  <c r="J38" i="30"/>
  <c r="G25" i="30"/>
  <c r="L38" i="30"/>
  <c r="H38" i="30"/>
  <c r="D38" i="30"/>
  <c r="M25" i="30"/>
  <c r="I25" i="30"/>
  <c r="E25" i="30"/>
  <c r="F38" i="30"/>
  <c r="B38" i="30"/>
  <c r="K25" i="30"/>
  <c r="C25" i="30"/>
  <c r="K38" i="30"/>
  <c r="G38" i="30"/>
  <c r="C38" i="30"/>
  <c r="L25" i="30"/>
  <c r="H25" i="30"/>
  <c r="D25" i="30"/>
  <c r="D6" i="30" l="1"/>
  <c r="I18" i="30" l="1"/>
  <c r="I17" i="30"/>
  <c r="I16" i="30"/>
  <c r="I14" i="30"/>
  <c r="O14" i="30" s="1"/>
  <c r="I13" i="30"/>
  <c r="I12" i="30"/>
  <c r="I10" i="30"/>
  <c r="B35" i="30"/>
  <c r="O35" i="30" s="1"/>
  <c r="G19" i="30" s="1"/>
  <c r="B34" i="30"/>
  <c r="O34" i="30" s="1"/>
  <c r="G18" i="30" s="1"/>
  <c r="B33" i="30"/>
  <c r="O33" i="30" s="1"/>
  <c r="G17" i="30" s="1"/>
  <c r="B32" i="30"/>
  <c r="O32" i="30" s="1"/>
  <c r="G16" i="30" s="1"/>
  <c r="B31" i="30"/>
  <c r="O31" i="30" s="1"/>
  <c r="B30" i="30"/>
  <c r="B29" i="30"/>
  <c r="O29" i="30" s="1"/>
  <c r="G13" i="30" s="1"/>
  <c r="B28" i="30"/>
  <c r="O28" i="30" s="1"/>
  <c r="G12" i="30" s="1"/>
  <c r="N12" i="30" s="1"/>
  <c r="B27" i="30"/>
  <c r="O27" i="30" s="1"/>
  <c r="G11" i="30" s="1"/>
  <c r="B26" i="30"/>
  <c r="O26" i="30" s="1"/>
  <c r="G10" i="30" s="1"/>
  <c r="I19" i="30"/>
  <c r="H19" i="30"/>
  <c r="H18" i="30"/>
  <c r="H17" i="30"/>
  <c r="H16" i="30"/>
  <c r="I15" i="30"/>
  <c r="H15" i="30"/>
  <c r="H14" i="30"/>
  <c r="H13" i="30"/>
  <c r="H12" i="30"/>
  <c r="I11" i="30"/>
  <c r="H11" i="30"/>
  <c r="H10" i="30"/>
  <c r="O30" i="30" l="1"/>
  <c r="G14" i="30" s="1"/>
  <c r="G15" i="30"/>
  <c r="J15" i="30" s="1"/>
  <c r="N17" i="30"/>
  <c r="O17" i="30" s="1"/>
  <c r="J17" i="30"/>
  <c r="N19" i="30"/>
  <c r="O19" i="30" s="1"/>
  <c r="J19" i="30"/>
  <c r="J11" i="30"/>
  <c r="N11" i="30"/>
  <c r="O11" i="30" s="1"/>
  <c r="J13" i="30"/>
  <c r="N13" i="30"/>
  <c r="O13" i="30" s="1"/>
  <c r="N16" i="30"/>
  <c r="O16" i="30" s="1"/>
  <c r="J16" i="30"/>
  <c r="N18" i="30"/>
  <c r="O18" i="30" s="1"/>
  <c r="J18" i="30"/>
  <c r="O12" i="30"/>
  <c r="J12" i="30"/>
  <c r="J10" i="30"/>
  <c r="N10" i="30"/>
  <c r="O10" i="30" s="1"/>
  <c r="I20" i="30"/>
  <c r="C9" i="70" s="1"/>
  <c r="C19" i="70" s="1"/>
  <c r="N15" i="30" l="1"/>
  <c r="O15" i="30" s="1"/>
  <c r="N20" i="30" l="1"/>
  <c r="O20" i="30" s="1"/>
  <c r="E9" i="70" s="1"/>
  <c r="D9" i="70" l="1"/>
  <c r="E19" i="70" s="1"/>
</calcChain>
</file>

<file path=xl/sharedStrings.xml><?xml version="1.0" encoding="utf-8"?>
<sst xmlns="http://schemas.openxmlformats.org/spreadsheetml/2006/main" count="110" uniqueCount="75">
  <si>
    <t>車名</t>
    <rPh sb="0" eb="1">
      <t>シャ</t>
    </rPh>
    <rPh sb="1" eb="2">
      <t>メイ</t>
    </rPh>
    <phoneticPr fontId="3"/>
  </si>
  <si>
    <t>3tトラック</t>
    <phoneticPr fontId="3"/>
  </si>
  <si>
    <t>10tトラック</t>
    <phoneticPr fontId="3"/>
  </si>
  <si>
    <t>燃料種別</t>
    <rPh sb="0" eb="2">
      <t>ネンリョウ</t>
    </rPh>
    <rPh sb="2" eb="4">
      <t>シュベツ</t>
    </rPh>
    <phoneticPr fontId="3"/>
  </si>
  <si>
    <t>LPG</t>
  </si>
  <si>
    <t>CNG</t>
  </si>
  <si>
    <t>電気</t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</si>
  <si>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</si>
  <si>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</si>
  <si>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ガソリン</t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</si>
  <si>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</si>
  <si>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</si>
  <si>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</si>
  <si>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</si>
  <si>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軽油</t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</si>
  <si>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</si>
  <si>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</si>
  <si>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</si>
  <si>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</si>
  <si>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1tトラック</t>
    <phoneticPr fontId="3"/>
  </si>
  <si>
    <t>2tトラック</t>
    <phoneticPr fontId="3"/>
  </si>
  <si>
    <t>4tトラック</t>
    <phoneticPr fontId="3"/>
  </si>
  <si>
    <t>品川　400　あ　10-21</t>
    <rPh sb="0" eb="2">
      <t>シナガワ</t>
    </rPh>
    <phoneticPr fontId="2"/>
  </si>
  <si>
    <t>期間　：</t>
    <rPh sb="0" eb="2">
      <t>キカン</t>
    </rPh>
    <phoneticPr fontId="2"/>
  </si>
  <si>
    <t>　</t>
  </si>
  <si>
    <t>燃料使用量
b</t>
    <rPh sb="0" eb="2">
      <t>ネンリョウ</t>
    </rPh>
    <rPh sb="2" eb="5">
      <t>シヨウリョウ</t>
    </rPh>
    <phoneticPr fontId="2"/>
  </si>
  <si>
    <t>事業所名</t>
    <rPh sb="0" eb="3">
      <t>ジギョウショ</t>
    </rPh>
    <rPh sb="3" eb="4">
      <t>メイ</t>
    </rPh>
    <phoneticPr fontId="2"/>
  </si>
  <si>
    <t>計</t>
    <phoneticPr fontId="2"/>
  </si>
  <si>
    <t>燃費
o＝c/b</t>
    <rPh sb="0" eb="2">
      <t>ネンピ</t>
    </rPh>
    <phoneticPr fontId="2"/>
  </si>
  <si>
    <t>■CO2総排出量（事業年度）</t>
    <rPh sb="4" eb="5">
      <t>ソウ</t>
    </rPh>
    <rPh sb="5" eb="8">
      <t>ハイシュツリョウ</t>
    </rPh>
    <rPh sb="9" eb="11">
      <t>ジギョウ</t>
    </rPh>
    <rPh sb="11" eb="13">
      <t>ネンド</t>
    </rPh>
    <phoneticPr fontId="2"/>
  </si>
  <si>
    <t>■車両別の燃費、CO2排出総量（事業年度）</t>
    <phoneticPr fontId="2"/>
  </si>
  <si>
    <t>区　分</t>
    <rPh sb="0" eb="1">
      <t>ク</t>
    </rPh>
    <rPh sb="2" eb="3">
      <t>フン</t>
    </rPh>
    <phoneticPr fontId="2"/>
  </si>
  <si>
    <t>事業所1</t>
    <rPh sb="0" eb="2">
      <t>ジギョウ</t>
    </rPh>
    <rPh sb="2" eb="3">
      <t>ショ</t>
    </rPh>
    <phoneticPr fontId="2"/>
  </si>
  <si>
    <t>事業所名（事業所1）</t>
    <rPh sb="5" eb="7">
      <t>ジギョウ</t>
    </rPh>
    <rPh sb="7" eb="8">
      <t>ショ</t>
    </rPh>
    <phoneticPr fontId="2"/>
  </si>
  <si>
    <t>事業者名</t>
    <rPh sb="2" eb="3">
      <t>シャ</t>
    </rPh>
    <phoneticPr fontId="2"/>
  </si>
  <si>
    <t>事業所2</t>
    <rPh sb="0" eb="1">
      <t>ショ</t>
    </rPh>
    <phoneticPr fontId="2"/>
  </si>
  <si>
    <t>事業所3</t>
    <rPh sb="0" eb="1">
      <t>ショ</t>
    </rPh>
    <phoneticPr fontId="2"/>
  </si>
  <si>
    <t>事業所4</t>
    <rPh sb="0" eb="1">
      <t>ショ</t>
    </rPh>
    <phoneticPr fontId="2"/>
  </si>
  <si>
    <t>事業所5</t>
    <rPh sb="0" eb="1">
      <t>ショ</t>
    </rPh>
    <phoneticPr fontId="2"/>
  </si>
  <si>
    <t>事業所6</t>
    <rPh sb="0" eb="1">
      <t>ショ</t>
    </rPh>
    <phoneticPr fontId="2"/>
  </si>
  <si>
    <t>事業所7</t>
    <rPh sb="0" eb="1">
      <t>ショ</t>
    </rPh>
    <phoneticPr fontId="2"/>
  </si>
  <si>
    <t>千代田</t>
    <phoneticPr fontId="2"/>
  </si>
  <si>
    <t>中央</t>
    <phoneticPr fontId="2"/>
  </si>
  <si>
    <t>港</t>
    <phoneticPr fontId="2"/>
  </si>
  <si>
    <t>新宿</t>
    <phoneticPr fontId="2"/>
  </si>
  <si>
    <t>文京</t>
    <phoneticPr fontId="2"/>
  </si>
  <si>
    <t>台東</t>
    <phoneticPr fontId="2"/>
  </si>
  <si>
    <t>○○運送株式会社</t>
    <rPh sb="2" eb="4">
      <t>ウンソウ</t>
    </rPh>
    <rPh sb="4" eb="8">
      <t>カブシキガイシャ</t>
    </rPh>
    <phoneticPr fontId="2"/>
  </si>
  <si>
    <t>事業所18</t>
    <rPh sb="0" eb="1">
      <t>ショ</t>
    </rPh>
    <phoneticPr fontId="2"/>
  </si>
  <si>
    <t>事業所19</t>
    <rPh sb="0" eb="1">
      <t>ショ</t>
    </rPh>
    <phoneticPr fontId="2"/>
  </si>
  <si>
    <t>事業所20</t>
    <rPh sb="0" eb="1">
      <t>ショ</t>
    </rPh>
    <phoneticPr fontId="2"/>
  </si>
  <si>
    <t>CO2
排出総量
（kg-CO2）
q＝b*p</t>
    <rPh sb="6" eb="8">
      <t>ソウリョウ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</si>
  <si>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</si>
  <si>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</si>
  <si>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</si>
  <si>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</si>
  <si>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</si>
  <si>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</si>
  <si>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</si>
  <si>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</si>
  <si>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49</t>
    <phoneticPr fontId="2"/>
  </si>
  <si>
    <t>50</t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</si>
  <si>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A（記載例）</t>
    </r>
    <rPh sb="10" eb="13">
      <t>キサイレイ</t>
    </rPh>
    <phoneticPr fontId="2"/>
  </si>
  <si>
    <t>事業所ごと・月ごとの、車両ごとの燃料使用量と走行キロを把握している場合</t>
    <rPh sb="0" eb="3">
      <t>ジギョウショ</t>
    </rPh>
    <rPh sb="6" eb="7">
      <t>ツキ</t>
    </rPh>
    <rPh sb="11" eb="13">
      <t>シャリョウ</t>
    </rPh>
    <rPh sb="16" eb="18">
      <t>ネンリョウ</t>
    </rPh>
    <rPh sb="18" eb="21">
      <t>シヨウリョウ</t>
    </rPh>
    <rPh sb="22" eb="24">
      <t>ソウコウ</t>
    </rPh>
    <rPh sb="27" eb="29">
      <t>ハアク</t>
    </rPh>
    <rPh sb="33" eb="35">
      <t>バアイ</t>
    </rPh>
    <phoneticPr fontId="3"/>
  </si>
  <si>
    <t>品川　100　あ　10-20</t>
    <rPh sb="0" eb="2">
      <t>シナガワ</t>
    </rPh>
    <phoneticPr fontId="2"/>
  </si>
  <si>
    <t>品川　100　あ　10-22</t>
    <rPh sb="0" eb="2">
      <t>シナガワ</t>
    </rPh>
    <phoneticPr fontId="2"/>
  </si>
  <si>
    <t>品川　100　あ　10-23</t>
    <rPh sb="0" eb="2">
      <t>シナガワ</t>
    </rPh>
    <phoneticPr fontId="2"/>
  </si>
  <si>
    <t>品川　100　あ　10-24</t>
    <rPh sb="0" eb="2">
      <t>シナガワ</t>
    </rPh>
    <phoneticPr fontId="2"/>
  </si>
  <si>
    <t>品川　100　あ　10-25</t>
    <rPh sb="0" eb="2">
      <t>シナガワ</t>
    </rPh>
    <phoneticPr fontId="2"/>
  </si>
  <si>
    <t>トラクタ</t>
    <phoneticPr fontId="3"/>
  </si>
  <si>
    <t>1㎞当たり
CO2排出量
(kg-CO2/㎞)
r＝q/c</t>
    <phoneticPr fontId="2"/>
  </si>
  <si>
    <t>CO2
排出総量
（kg-CO2）
q</t>
    <rPh sb="6" eb="8">
      <t>ソウリョウ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</si>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</sst>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176" fontId="14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18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79" fontId="6" fillId="0" borderId="0" xfId="0" applyNumberFormat="1" applyFont="1" applyAlignment="1" applyProtection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38" fontId="6" fillId="0" borderId="3" xfId="1" applyNumberFormat="1" applyFont="1" applyFill="1" applyBorder="1" applyProtection="1">
      <alignment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38" fontId="6" fillId="0" borderId="3" xfId="1" applyNumberFormat="1" applyFont="1" applyBorder="1" applyProtection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38" fontId="6" fillId="0" borderId="2" xfId="1" applyFont="1" applyFill="1" applyBorder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38" fontId="6" fillId="3" borderId="1" xfId="1" applyFont="1" applyFill="1" applyBorder="1" applyProtection="1">
      <alignment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8" fontId="6" fillId="3" borderId="3" xfId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3" borderId="1" xfId="1" applyFont="1" applyFill="1" applyBorder="1" applyAlignment="1" applyProtection="1">
      <alignment horizontal="right" vertical="center"/>
    </xf>
    <xf numFmtId="38" fontId="6" fillId="3" borderId="1" xfId="1" applyFont="1" applyFill="1" applyBorder="1" applyAlignment="1" applyProtection="1">
      <alignment vertical="center"/>
    </xf>
    <xf numFmtId="38" fontId="6" fillId="3" borderId="2" xfId="1" applyFont="1" applyFill="1" applyBorder="1" applyProtection="1">
      <alignment vertical="center"/>
    </xf>
    <xf numFmtId="38" fontId="6" fillId="3" borderId="2" xfId="1" applyFont="1" applyFill="1" applyBorder="1" applyAlignment="1" applyProtection="1">
      <alignment vertical="center"/>
    </xf>
    <xf numFmtId="38" fontId="6" fillId="3" borderId="3" xfId="1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179" fontId="6" fillId="0" borderId="0" xfId="0" applyNumberFormat="1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38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/>
    </xf>
    <xf numFmtId="179" fontId="6" fillId="0" borderId="0" xfId="0" applyNumberFormat="1" applyFont="1">
      <alignment vertical="center"/>
    </xf>
    <xf numFmtId="38" fontId="6" fillId="0" borderId="2" xfId="1" applyFont="1" applyFill="1" applyBorder="1" applyAlignment="1" applyProtection="1">
      <alignment horizontal="center"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38" fontId="6" fillId="0" borderId="0" xfId="0" applyNumberFormat="1" applyFo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left" vertical="center" indent="1" shrinkToFit="1"/>
    </xf>
    <xf numFmtId="0" fontId="8" fillId="0" borderId="4" xfId="0" applyFont="1" applyFill="1" applyBorder="1" applyAlignment="1" applyProtection="1">
      <alignment horizontal="left" vertical="center" indent="1" shrinkToFit="1"/>
    </xf>
    <xf numFmtId="0" fontId="8" fillId="0" borderId="6" xfId="0" applyFont="1" applyFill="1" applyBorder="1" applyAlignment="1" applyProtection="1">
      <alignment horizontal="left" vertical="center" indent="1" shrinkToFi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49" fontId="6" fillId="2" borderId="3" xfId="0" quotePrefix="1" applyNumberFormat="1" applyFont="1" applyFill="1" applyBorder="1" applyAlignment="1" applyProtection="1">
      <alignment horizontal="center" vertical="center"/>
    </xf>
    <xf numFmtId="49" fontId="6" fillId="2" borderId="6" xfId="0" quotePrefix="1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685283</xdr:colOff>
      <xdr:row>9</xdr:row>
      <xdr:rowOff>0</xdr:rowOff>
    </xdr:from>
    <xdr:to>
      <xdr:col>5</xdr:col>
      <xdr:colOff>216</xdr:colOff>
      <xdr:row>19</xdr:row>
      <xdr:rowOff>18102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685283" y="1943100"/>
          <a:ext cx="3239233" cy="1923102"/>
        </a:xfrm>
        <a:prstGeom prst="roundRect">
          <a:avLst>
            <a:gd name="adj" fmla="val 660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723511</xdr:colOff>
      <xdr:row>6</xdr:row>
      <xdr:rowOff>78441</xdr:rowOff>
    </xdr:from>
    <xdr:to>
      <xdr:col>7</xdr:col>
      <xdr:colOff>230452</xdr:colOff>
      <xdr:row>7</xdr:row>
      <xdr:rowOff>176371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105011" y="1266265"/>
          <a:ext cx="313765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813287</xdr:colOff>
      <xdr:row>9</xdr:row>
      <xdr:rowOff>7326</xdr:rowOff>
    </xdr:from>
    <xdr:to>
      <xdr:col>5</xdr:col>
      <xdr:colOff>813287</xdr:colOff>
      <xdr:row>19</xdr:row>
      <xdr:rowOff>14653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3941883" y="1956288"/>
          <a:ext cx="813289" cy="1912327"/>
        </a:xfrm>
        <a:prstGeom prst="roundRect">
          <a:avLst>
            <a:gd name="adj" fmla="val 9311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16565</xdr:colOff>
      <xdr:row>25</xdr:row>
      <xdr:rowOff>8282</xdr:rowOff>
    </xdr:from>
    <xdr:to>
      <xdr:col>14</xdr:col>
      <xdr:colOff>8283</xdr:colOff>
      <xdr:row>35</xdr:row>
      <xdr:rowOff>15609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/>
      </xdr:nvSpPr>
      <xdr:spPr>
        <a:xfrm>
          <a:off x="1515717" y="5168347"/>
          <a:ext cx="9732066" cy="1912327"/>
        </a:xfrm>
        <a:prstGeom prst="roundRect">
          <a:avLst>
            <a:gd name="adj" fmla="val 5413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16564</xdr:colOff>
      <xdr:row>38</xdr:row>
      <xdr:rowOff>8283</xdr:rowOff>
    </xdr:from>
    <xdr:to>
      <xdr:col>13</xdr:col>
      <xdr:colOff>8283</xdr:colOff>
      <xdr:row>48</xdr:row>
      <xdr:rowOff>15610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/>
      </xdr:nvSpPr>
      <xdr:spPr>
        <a:xfrm>
          <a:off x="704021" y="7876761"/>
          <a:ext cx="9732066" cy="1912327"/>
        </a:xfrm>
        <a:prstGeom prst="roundRect">
          <a:avLst>
            <a:gd name="adj" fmla="val 5413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17</xdr:row>
      <xdr:rowOff>0</xdr:rowOff>
    </xdr:from>
    <xdr:to>
      <xdr:col>14</xdr:col>
      <xdr:colOff>800100</xdr:colOff>
      <xdr:row>17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CxnSpPr/>
      </xdr:nvCxnSpPr>
      <xdr:spPr>
        <a:xfrm>
          <a:off x="19050" y="3657600"/>
          <a:ext cx="11658600" cy="9525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22412</xdr:colOff>
      <xdr:row>33</xdr:row>
      <xdr:rowOff>11206</xdr:rowOff>
    </xdr:from>
    <xdr:to>
      <xdr:col>15</xdr:col>
      <xdr:colOff>15688</xdr:colOff>
      <xdr:row>33</xdr:row>
      <xdr:rowOff>11206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/>
      </xdr:nvCxnSpPr>
      <xdr:spPr>
        <a:xfrm>
          <a:off x="22412" y="7888941"/>
          <a:ext cx="11636188" cy="0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0</xdr:rowOff>
    </xdr:from>
    <xdr:to>
      <xdr:col>14</xdr:col>
      <xdr:colOff>28575</xdr:colOff>
      <xdr:row>46</xdr:row>
      <xdr:rowOff>9525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CxnSpPr/>
      </xdr:nvCxnSpPr>
      <xdr:spPr>
        <a:xfrm flipV="1">
          <a:off x="0" y="9667875"/>
          <a:ext cx="10906125" cy="9525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18</xdr:row>
      <xdr:rowOff>119903</xdr:rowOff>
    </xdr:from>
    <xdr:to>
      <xdr:col>3</xdr:col>
      <xdr:colOff>637131</xdr:colOff>
      <xdr:row>21</xdr:row>
      <xdr:rowOff>133350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GrpSpPr/>
      </xdr:nvGrpSpPr>
      <xdr:grpSpPr>
        <a:xfrm>
          <a:off x="776007" y="4871197"/>
          <a:ext cx="1822153" cy="697006"/>
          <a:chOff x="1247139" y="5441017"/>
          <a:chExt cx="1601956" cy="579362"/>
        </a:xfrm>
      </xdr:grpSpPr>
      <xdr:sp macro="" textlink="">
        <xdr:nvSpPr>
          <xdr:cNvPr id="23" name="吹き出し: 四角形 17">
            <a:extLst>
              <a:ext uri="{FF2B5EF4-FFF2-40B4-BE49-F238E27FC236}">
                <a16:creationId xmlns:a16="http://schemas.microsoft.com/office/drawing/2014/main" id="{00000000-0008-0000-1500-000017000000}"/>
              </a:ext>
            </a:extLst>
          </xdr:cNvPr>
          <xdr:cNvSpPr/>
        </xdr:nvSpPr>
        <xdr:spPr>
          <a:xfrm>
            <a:off x="1423148" y="5478701"/>
            <a:ext cx="815106" cy="325946"/>
          </a:xfrm>
          <a:prstGeom prst="wedgeRectCallout">
            <a:avLst>
              <a:gd name="adj1" fmla="val 68583"/>
              <a:gd name="adj2" fmla="val -256250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4" name="吹き出し: 四角形 18">
            <a:extLst>
              <a:ext uri="{FF2B5EF4-FFF2-40B4-BE49-F238E27FC236}">
                <a16:creationId xmlns:a16="http://schemas.microsoft.com/office/drawing/2014/main" id="{00000000-0008-0000-1500-000018000000}"/>
              </a:ext>
            </a:extLst>
          </xdr:cNvPr>
          <xdr:cNvSpPr/>
        </xdr:nvSpPr>
        <xdr:spPr>
          <a:xfrm>
            <a:off x="1522538" y="5478702"/>
            <a:ext cx="815106" cy="325946"/>
          </a:xfrm>
          <a:prstGeom prst="wedgeRectCallout">
            <a:avLst>
              <a:gd name="adj1" fmla="val 154383"/>
              <a:gd name="adj2" fmla="val -242707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5" name="吹き出し: 四角形 10">
            <a:extLst>
              <a:ext uri="{FF2B5EF4-FFF2-40B4-BE49-F238E27FC236}">
                <a16:creationId xmlns:a16="http://schemas.microsoft.com/office/drawing/2014/main" id="{00000000-0008-0000-1500-000019000000}"/>
              </a:ext>
            </a:extLst>
          </xdr:cNvPr>
          <xdr:cNvSpPr/>
        </xdr:nvSpPr>
        <xdr:spPr>
          <a:xfrm>
            <a:off x="1247139" y="5441017"/>
            <a:ext cx="1601956" cy="579362"/>
          </a:xfrm>
          <a:prstGeom prst="wedgeRectCallout">
            <a:avLst>
              <a:gd name="adj1" fmla="val -32629"/>
              <a:gd name="adj2" fmla="val -160896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車両ごとに車両登録番号、車名、最大積載量を入力</a:t>
            </a:r>
          </a:p>
        </xdr:txBody>
      </xdr:sp>
    </xdr:grpSp>
    <xdr:clientData/>
  </xdr:twoCellAnchor>
  <xdr:twoCellAnchor>
    <xdr:from>
      <xdr:col>4</xdr:col>
      <xdr:colOff>293594</xdr:colOff>
      <xdr:row>18</xdr:row>
      <xdr:rowOff>133350</xdr:rowOff>
    </xdr:from>
    <xdr:to>
      <xdr:col>6</xdr:col>
      <xdr:colOff>23556</xdr:colOff>
      <xdr:row>21</xdr:row>
      <xdr:rowOff>142875</xdr:rowOff>
    </xdr:to>
    <xdr:sp macro="" textlink="">
      <xdr:nvSpPr>
        <xdr:cNvPr id="26" name="吹き出し: 四角形 3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/>
      </xdr:nvSpPr>
      <xdr:spPr>
        <a:xfrm>
          <a:off x="3074894" y="4886325"/>
          <a:ext cx="1349212" cy="666750"/>
        </a:xfrm>
        <a:prstGeom prst="wedgeRectCallout">
          <a:avLst>
            <a:gd name="adj1" fmla="val 9673"/>
            <a:gd name="adj2" fmla="val -159663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燃料種別を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選択肢から選択</a:t>
          </a:r>
        </a:p>
      </xdr:txBody>
    </xdr:sp>
    <xdr:clientData/>
  </xdr:twoCellAnchor>
  <xdr:twoCellAnchor>
    <xdr:from>
      <xdr:col>3</xdr:col>
      <xdr:colOff>11207</xdr:colOff>
      <xdr:row>5</xdr:row>
      <xdr:rowOff>0</xdr:rowOff>
    </xdr:from>
    <xdr:to>
      <xdr:col>4</xdr:col>
      <xdr:colOff>33619</xdr:colOff>
      <xdr:row>6</xdr:row>
      <xdr:rowOff>0</xdr:rowOff>
    </xdr:to>
    <xdr:sp macro="" textlink="">
      <xdr:nvSpPr>
        <xdr:cNvPr id="31" name="四角形: 角を丸くする 6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/>
      </xdr:nvSpPr>
      <xdr:spPr>
        <a:xfrm>
          <a:off x="1972236" y="941294"/>
          <a:ext cx="829236" cy="246530"/>
        </a:xfrm>
        <a:prstGeom prst="roundRect">
          <a:avLst>
            <a:gd name="adj" fmla="val 23189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530996</xdr:colOff>
      <xdr:row>3</xdr:row>
      <xdr:rowOff>5123</xdr:rowOff>
    </xdr:from>
    <xdr:to>
      <xdr:col>8</xdr:col>
      <xdr:colOff>668348</xdr:colOff>
      <xdr:row>5</xdr:row>
      <xdr:rowOff>13607</xdr:rowOff>
    </xdr:to>
    <xdr:sp macro="" textlink="">
      <xdr:nvSpPr>
        <xdr:cNvPr id="33" name="吹き出し: 四角形 9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/>
      </xdr:nvSpPr>
      <xdr:spPr>
        <a:xfrm>
          <a:off x="5783353" y="739909"/>
          <a:ext cx="1089852" cy="198984"/>
        </a:xfrm>
        <a:prstGeom prst="wedgeRectCallout">
          <a:avLst>
            <a:gd name="adj1" fmla="val -104646"/>
            <a:gd name="adj2" fmla="val 230669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302555</xdr:colOff>
      <xdr:row>2</xdr:row>
      <xdr:rowOff>52669</xdr:rowOff>
    </xdr:from>
    <xdr:to>
      <xdr:col>9</xdr:col>
      <xdr:colOff>532837</xdr:colOff>
      <xdr:row>6</xdr:row>
      <xdr:rowOff>4492</xdr:rowOff>
    </xdr:to>
    <xdr:sp macro="" textlink="">
      <xdr:nvSpPr>
        <xdr:cNvPr id="32" name="吹き出し: 四角形 9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/>
      </xdr:nvSpPr>
      <xdr:spPr>
        <a:xfrm>
          <a:off x="5490879" y="545728"/>
          <a:ext cx="1989605" cy="646588"/>
        </a:xfrm>
        <a:prstGeom prst="wedgeRectCallout">
          <a:avLst>
            <a:gd name="adj1" fmla="val -174037"/>
            <a:gd name="adj2" fmla="val 28936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「全事業所計」シートへの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入力結果が自動で反映される</a:t>
          </a:r>
        </a:p>
      </xdr:txBody>
    </xdr:sp>
    <xdr:clientData/>
  </xdr:twoCellAnchor>
  <xdr:twoCellAnchor>
    <xdr:from>
      <xdr:col>8</xdr:col>
      <xdr:colOff>607219</xdr:colOff>
      <xdr:row>22</xdr:row>
      <xdr:rowOff>107157</xdr:rowOff>
    </xdr:from>
    <xdr:to>
      <xdr:col>11</xdr:col>
      <xdr:colOff>583685</xdr:colOff>
      <xdr:row>24</xdr:row>
      <xdr:rowOff>275403</xdr:rowOff>
    </xdr:to>
    <xdr:sp macro="" textlink="">
      <xdr:nvSpPr>
        <xdr:cNvPr id="36" name="吹き出し: 四角形 14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/>
      </xdr:nvSpPr>
      <xdr:spPr>
        <a:xfrm>
          <a:off x="6774657" y="5643563"/>
          <a:ext cx="2405341" cy="584965"/>
        </a:xfrm>
        <a:prstGeom prst="wedgeRectCallout">
          <a:avLst>
            <a:gd name="adj1" fmla="val -46078"/>
            <a:gd name="adj2" fmla="val 261709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月ごと・車両ごとの燃料使用量を入力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電気使用量は空欄か「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7</xdr:col>
      <xdr:colOff>631032</xdr:colOff>
      <xdr:row>35</xdr:row>
      <xdr:rowOff>76200</xdr:rowOff>
    </xdr:from>
    <xdr:to>
      <xdr:col>10</xdr:col>
      <xdr:colOff>341628</xdr:colOff>
      <xdr:row>37</xdr:row>
      <xdr:rowOff>189</xdr:rowOff>
    </xdr:to>
    <xdr:sp macro="" textlink="">
      <xdr:nvSpPr>
        <xdr:cNvPr id="37" name="吹き出し: 四角形 14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/>
      </xdr:nvSpPr>
      <xdr:spPr>
        <a:xfrm>
          <a:off x="5841207" y="8943975"/>
          <a:ext cx="2282346" cy="362139"/>
        </a:xfrm>
        <a:prstGeom prst="wedgeRectCallout">
          <a:avLst>
            <a:gd name="adj1" fmla="val -48263"/>
            <a:gd name="adj2" fmla="val 153283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月ごと・車両ごとの走行キロを入力</a:t>
          </a:r>
        </a:p>
      </xdr:txBody>
    </xdr:sp>
    <xdr:clientData/>
  </xdr:twoCellAnchor>
  <xdr:twoCellAnchor>
    <xdr:from>
      <xdr:col>12</xdr:col>
      <xdr:colOff>280143</xdr:colOff>
      <xdr:row>4</xdr:row>
      <xdr:rowOff>22412</xdr:rowOff>
    </xdr:from>
    <xdr:to>
      <xdr:col>14</xdr:col>
      <xdr:colOff>797696</xdr:colOff>
      <xdr:row>6</xdr:row>
      <xdr:rowOff>34910</xdr:rowOff>
    </xdr:to>
    <xdr:sp macro="" textlink="">
      <xdr:nvSpPr>
        <xdr:cNvPr id="27" name="吹き出し: 四角形 9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/>
      </xdr:nvSpPr>
      <xdr:spPr>
        <a:xfrm>
          <a:off x="9648261" y="862853"/>
          <a:ext cx="2131200" cy="359881"/>
        </a:xfrm>
        <a:prstGeom prst="wedgeRectCallout">
          <a:avLst>
            <a:gd name="adj1" fmla="val 6193"/>
            <a:gd name="adj2" fmla="val 410124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算出結果（車両ごとの排出量）</a:t>
          </a:r>
        </a:p>
      </xdr:txBody>
    </xdr:sp>
    <xdr:clientData/>
  </xdr:twoCellAnchor>
  <xdr:twoCellAnchor>
    <xdr:from>
      <xdr:col>12</xdr:col>
      <xdr:colOff>793175</xdr:colOff>
      <xdr:row>8</xdr:row>
      <xdr:rowOff>994321</xdr:rowOff>
    </xdr:from>
    <xdr:to>
      <xdr:col>14</xdr:col>
      <xdr:colOff>799528</xdr:colOff>
      <xdr:row>15</xdr:row>
      <xdr:rowOff>29821</xdr:rowOff>
    </xdr:to>
    <xdr:sp macro="" textlink="">
      <xdr:nvSpPr>
        <xdr:cNvPr id="28" name="四角形: 角を丸くする 6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/>
      </xdr:nvSpPr>
      <xdr:spPr>
        <a:xfrm>
          <a:off x="10161293" y="2529527"/>
          <a:ext cx="1620000" cy="1512000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796239</xdr:colOff>
      <xdr:row>18</xdr:row>
      <xdr:rowOff>224118</xdr:rowOff>
    </xdr:from>
    <xdr:to>
      <xdr:col>14</xdr:col>
      <xdr:colOff>802592</xdr:colOff>
      <xdr:row>20</xdr:row>
      <xdr:rowOff>18870</xdr:rowOff>
    </xdr:to>
    <xdr:sp macro="" textlink="">
      <xdr:nvSpPr>
        <xdr:cNvPr id="29" name="四角形: 角を丸くする 6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/>
      </xdr:nvSpPr>
      <xdr:spPr>
        <a:xfrm>
          <a:off x="10164357" y="4975412"/>
          <a:ext cx="1620000" cy="287811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369794</xdr:colOff>
      <xdr:row>21</xdr:row>
      <xdr:rowOff>220</xdr:rowOff>
    </xdr:from>
    <xdr:to>
      <xdr:col>14</xdr:col>
      <xdr:colOff>740529</xdr:colOff>
      <xdr:row>22</xdr:row>
      <xdr:rowOff>161926</xdr:rowOff>
    </xdr:to>
    <xdr:sp macro="" textlink="">
      <xdr:nvSpPr>
        <xdr:cNvPr id="30" name="吹き出し: 四角形 9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/>
      </xdr:nvSpPr>
      <xdr:spPr>
        <a:xfrm>
          <a:off x="9770969" y="5438995"/>
          <a:ext cx="1989985" cy="352206"/>
        </a:xfrm>
        <a:prstGeom prst="wedgeRectCallout">
          <a:avLst>
            <a:gd name="adj1" fmla="val 10216"/>
            <a:gd name="adj2" fmla="val -101841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算出結果（全社の排出総量）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6</xdr:row>
      <xdr:rowOff>0</xdr:rowOff>
    </xdr:from>
    <xdr:to>
      <xdr:col>4</xdr:col>
      <xdr:colOff>8501</xdr:colOff>
      <xdr:row>7</xdr:row>
      <xdr:rowOff>21951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773706" y="1008529"/>
          <a:ext cx="983413" cy="268481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11206</xdr:colOff>
      <xdr:row>18</xdr:row>
      <xdr:rowOff>11206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806824" y="2454088"/>
          <a:ext cx="3025588" cy="2476500"/>
        </a:xfrm>
        <a:prstGeom prst="roundRect">
          <a:avLst>
            <a:gd name="adj" fmla="val 452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11205</xdr:rowOff>
    </xdr:from>
    <xdr:to>
      <xdr:col>3</xdr:col>
      <xdr:colOff>22412</xdr:colOff>
      <xdr:row>5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>
          <a:off x="806824" y="605117"/>
          <a:ext cx="4000500" cy="257736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32918</xdr:colOff>
      <xdr:row>14</xdr:row>
      <xdr:rowOff>249330</xdr:rowOff>
    </xdr:from>
    <xdr:to>
      <xdr:col>5</xdr:col>
      <xdr:colOff>10506</xdr:colOff>
      <xdr:row>14</xdr:row>
      <xdr:rowOff>249330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CxnSpPr/>
      </xdr:nvCxnSpPr>
      <xdr:spPr>
        <a:xfrm>
          <a:off x="32918" y="3868830"/>
          <a:ext cx="6704619" cy="0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5598070" y="9838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1</xdr:col>
      <xdr:colOff>1929848</xdr:colOff>
      <xdr:row>3</xdr:row>
      <xdr:rowOff>24848</xdr:rowOff>
    </xdr:from>
    <xdr:to>
      <xdr:col>2</xdr:col>
      <xdr:colOff>209199</xdr:colOff>
      <xdr:row>4</xdr:row>
      <xdr:rowOff>154426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/>
      </xdr:nvSpPr>
      <xdr:spPr>
        <a:xfrm>
          <a:off x="2741544" y="770283"/>
          <a:ext cx="1302503" cy="320078"/>
        </a:xfrm>
        <a:prstGeom prst="wedgeRectCallout">
          <a:avLst>
            <a:gd name="adj1" fmla="val -61869"/>
            <a:gd name="adj2" fmla="val 53705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事業者名を入力</a:t>
          </a:r>
        </a:p>
      </xdr:txBody>
    </xdr:sp>
    <xdr:clientData/>
  </xdr:twoCellAnchor>
  <xdr:twoCellAnchor>
    <xdr:from>
      <xdr:col>1</xdr:col>
      <xdr:colOff>1823210</xdr:colOff>
      <xdr:row>5</xdr:row>
      <xdr:rowOff>60049</xdr:rowOff>
    </xdr:from>
    <xdr:to>
      <xdr:col>2</xdr:col>
      <xdr:colOff>275440</xdr:colOff>
      <xdr:row>7</xdr:row>
      <xdr:rowOff>214312</xdr:rowOff>
    </xdr:to>
    <xdr:sp macro="" textlink="">
      <xdr:nvSpPr>
        <xdr:cNvPr id="12" name="吹き出し: 四角形 2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/>
      </xdr:nvSpPr>
      <xdr:spPr>
        <a:xfrm>
          <a:off x="2632835" y="1250674"/>
          <a:ext cx="1476418" cy="570982"/>
        </a:xfrm>
        <a:prstGeom prst="wedgeRectCallout">
          <a:avLst>
            <a:gd name="adj1" fmla="val 91759"/>
            <a:gd name="adj2" fmla="val -18692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期首を入力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記入例：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2022/4/1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1193183</xdr:colOff>
      <xdr:row>15</xdr:row>
      <xdr:rowOff>74642</xdr:rowOff>
    </xdr:from>
    <xdr:to>
      <xdr:col>1</xdr:col>
      <xdr:colOff>2491886</xdr:colOff>
      <xdr:row>16</xdr:row>
      <xdr:rowOff>144292</xdr:rowOff>
    </xdr:to>
    <xdr:sp macro="" textlink="">
      <xdr:nvSpPr>
        <xdr:cNvPr id="13" name="吹き出し: 四角形 9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/>
      </xdr:nvSpPr>
      <xdr:spPr>
        <a:xfrm>
          <a:off x="2000007" y="4254436"/>
          <a:ext cx="1298703" cy="316180"/>
        </a:xfrm>
        <a:prstGeom prst="wedgeRectCallout">
          <a:avLst>
            <a:gd name="adj1" fmla="val -30093"/>
            <a:gd name="adj2" fmla="val -125417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事業所名を入力</a:t>
          </a:r>
        </a:p>
      </xdr:txBody>
    </xdr:sp>
    <xdr:clientData/>
  </xdr:twoCellAnchor>
  <xdr:twoCellAnchor>
    <xdr:from>
      <xdr:col>2</xdr:col>
      <xdr:colOff>38099</xdr:colOff>
      <xdr:row>8</xdr:row>
      <xdr:rowOff>9525</xdr:rowOff>
    </xdr:from>
    <xdr:to>
      <xdr:col>2</xdr:col>
      <xdr:colOff>933450</xdr:colOff>
      <xdr:row>19</xdr:row>
      <xdr:rowOff>9525</xdr:rowOff>
    </xdr:to>
    <xdr:sp macro="" textlink="">
      <xdr:nvSpPr>
        <xdr:cNvPr id="16" name="四角形: 角を丸くする 6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/>
      </xdr:nvSpPr>
      <xdr:spPr>
        <a:xfrm>
          <a:off x="3867149" y="2466975"/>
          <a:ext cx="895351" cy="2724150"/>
        </a:xfrm>
        <a:prstGeom prst="roundRect">
          <a:avLst>
            <a:gd name="adj" fmla="val 23189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1845473</xdr:colOff>
      <xdr:row>20</xdr:row>
      <xdr:rowOff>32497</xdr:rowOff>
    </xdr:from>
    <xdr:to>
      <xdr:col>2</xdr:col>
      <xdr:colOff>765285</xdr:colOff>
      <xdr:row>23</xdr:row>
      <xdr:rowOff>80130</xdr:rowOff>
    </xdr:to>
    <xdr:sp macro="" textlink="">
      <xdr:nvSpPr>
        <xdr:cNvPr id="17" name="吹き出し: 四角形 9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/>
      </xdr:nvSpPr>
      <xdr:spPr>
        <a:xfrm>
          <a:off x="2655098" y="5449841"/>
          <a:ext cx="1944000" cy="654852"/>
        </a:xfrm>
        <a:prstGeom prst="wedgeRectCallout">
          <a:avLst>
            <a:gd name="adj1" fmla="val 22873"/>
            <a:gd name="adj2" fmla="val -75165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「事業所別」シートへの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入力結果が自動で反映される</a:t>
          </a:r>
        </a:p>
      </xdr:txBody>
    </xdr:sp>
    <xdr:clientData/>
  </xdr:twoCellAnchor>
  <xdr:twoCellAnchor>
    <xdr:from>
      <xdr:col>0</xdr:col>
      <xdr:colOff>425122</xdr:colOff>
      <xdr:row>20</xdr:row>
      <xdr:rowOff>32497</xdr:rowOff>
    </xdr:from>
    <xdr:to>
      <xdr:col>1</xdr:col>
      <xdr:colOff>1739227</xdr:colOff>
      <xdr:row>23</xdr:row>
      <xdr:rowOff>80130</xdr:rowOff>
    </xdr:to>
    <xdr:sp macro="" textlink="">
      <xdr:nvSpPr>
        <xdr:cNvPr id="18" name="吹き出し: 四角形 9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/>
      </xdr:nvSpPr>
      <xdr:spPr>
        <a:xfrm>
          <a:off x="425122" y="5449841"/>
          <a:ext cx="2123730" cy="654852"/>
        </a:xfrm>
        <a:prstGeom prst="wedgeRectCallout">
          <a:avLst>
            <a:gd name="adj1" fmla="val 38682"/>
            <a:gd name="adj2" fmla="val -167079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「事業所別」シートの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「事業所名」に自動で反映される</a:t>
          </a:r>
        </a:p>
      </xdr:txBody>
    </xdr:sp>
    <xdr:clientData/>
  </xdr:twoCellAnchor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5598070" y="13267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3</xdr:col>
      <xdr:colOff>8081</xdr:colOff>
      <xdr:row>17</xdr:row>
      <xdr:rowOff>227238</xdr:rowOff>
    </xdr:from>
    <xdr:to>
      <xdr:col>4</xdr:col>
      <xdr:colOff>951675</xdr:colOff>
      <xdr:row>19</xdr:row>
      <xdr:rowOff>14986</xdr:rowOff>
    </xdr:to>
    <xdr:sp macro="" textlink="">
      <xdr:nvSpPr>
        <xdr:cNvPr id="20" name="四角形: 角を丸くする 6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/>
      </xdr:nvSpPr>
      <xdr:spPr>
        <a:xfrm>
          <a:off x="4806300" y="4942113"/>
          <a:ext cx="1908000" cy="287811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845681</xdr:colOff>
      <xdr:row>20</xdr:row>
      <xdr:rowOff>58103</xdr:rowOff>
    </xdr:from>
    <xdr:to>
      <xdr:col>4</xdr:col>
      <xdr:colOff>901251</xdr:colOff>
      <xdr:row>21</xdr:row>
      <xdr:rowOff>177635</xdr:rowOff>
    </xdr:to>
    <xdr:sp macro="" textlink="">
      <xdr:nvSpPr>
        <xdr:cNvPr id="21" name="吹き出し: 四角形 9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/>
      </xdr:nvSpPr>
      <xdr:spPr>
        <a:xfrm>
          <a:off x="4680529" y="5458364"/>
          <a:ext cx="1977135" cy="318314"/>
        </a:xfrm>
        <a:prstGeom prst="wedgeRectCallout">
          <a:avLst>
            <a:gd name="adj1" fmla="val 10216"/>
            <a:gd name="adj2" fmla="val -101841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算出結果（全社の排出総量）</a:t>
          </a:r>
        </a:p>
      </xdr:txBody>
    </xdr:sp>
    <xdr:clientData/>
  </xdr:twoCellAnchor>
  <xdr:twoCellAnchor>
    <xdr:from>
      <xdr:col>2</xdr:col>
      <xdr:colOff>583427</xdr:colOff>
      <xdr:row>3</xdr:row>
      <xdr:rowOff>59531</xdr:rowOff>
    </xdr:from>
    <xdr:to>
      <xdr:col>4</xdr:col>
      <xdr:colOff>922615</xdr:colOff>
      <xdr:row>4</xdr:row>
      <xdr:rowOff>228912</xdr:rowOff>
    </xdr:to>
    <xdr:sp macro="" textlink="">
      <xdr:nvSpPr>
        <xdr:cNvPr id="22" name="吹き出し: 四角形 9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/>
      </xdr:nvSpPr>
      <xdr:spPr>
        <a:xfrm>
          <a:off x="4417240" y="809625"/>
          <a:ext cx="2268000" cy="359881"/>
        </a:xfrm>
        <a:prstGeom prst="wedgeRectCallout">
          <a:avLst>
            <a:gd name="adj1" fmla="val 9868"/>
            <a:gd name="adj2" fmla="val 393582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算出結果（事業所ごとの排出量）</a:t>
          </a:r>
        </a:p>
      </xdr:txBody>
    </xdr:sp>
    <xdr:clientData/>
  </xdr:twoCellAnchor>
  <xdr:twoCellAnchor>
    <xdr:from>
      <xdr:col>3</xdr:col>
      <xdr:colOff>8081</xdr:colOff>
      <xdr:row>8</xdr:row>
      <xdr:rowOff>11705</xdr:rowOff>
    </xdr:from>
    <xdr:to>
      <xdr:col>4</xdr:col>
      <xdr:colOff>951675</xdr:colOff>
      <xdr:row>14</xdr:row>
      <xdr:rowOff>37306</xdr:rowOff>
    </xdr:to>
    <xdr:sp macro="" textlink="">
      <xdr:nvSpPr>
        <xdr:cNvPr id="23" name="四角形: 角を丸くする 6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/>
      </xdr:nvSpPr>
      <xdr:spPr>
        <a:xfrm>
          <a:off x="4806300" y="2476299"/>
          <a:ext cx="1908000" cy="1525788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="85" zoomScaleNormal="85" zoomScaleSheetLayoutView="90" workbookViewId="0">
      <selection activeCell="A10" sqref="A10"/>
    </sheetView>
  </sheetViews>
  <sheetFormatPr defaultRowHeight="15.75" x14ac:dyDescent="0.4"/>
  <cols>
    <col min="1" max="1" width="4.625" style="2" customWidth="1"/>
    <col min="2" max="7" width="10.625" style="2" customWidth="1"/>
    <col min="8" max="8" width="12.5" style="2" bestFit="1" customWidth="1"/>
    <col min="9" max="15" width="10.625" style="2" customWidth="1"/>
    <col min="16" max="16384" width="9" style="2"/>
  </cols>
  <sheetData>
    <row r="1" spans="1:15" ht="20.100000000000001" customHeight="1" x14ac:dyDescent="0.4">
      <c r="A1" s="72" t="s">
        <v>62</v>
      </c>
    </row>
    <row r="2" spans="1:15" ht="20.100000000000001" customHeight="1" x14ac:dyDescent="0.4">
      <c r="A2" s="30"/>
    </row>
    <row r="3" spans="1:15" ht="20.100000000000001" customHeight="1" x14ac:dyDescent="0.4">
      <c r="A3" s="31" t="s">
        <v>63</v>
      </c>
    </row>
    <row r="4" spans="1:15" ht="8.1" customHeight="1" x14ac:dyDescent="0.4">
      <c r="A4" s="1"/>
    </row>
    <row r="5" spans="1:15" ht="8.1" customHeight="1" x14ac:dyDescent="0.4">
      <c r="A5" s="1"/>
    </row>
    <row r="6" spans="1:15" ht="20.100000000000001" customHeight="1" x14ac:dyDescent="0.4">
      <c r="A6" s="94" t="s">
        <v>33</v>
      </c>
      <c r="B6" s="95"/>
      <c r="C6" s="96"/>
      <c r="D6" s="91" t="str">
        <f>'【STEP２】 A_全事業所計 （記載例）'!B9</f>
        <v>千代田</v>
      </c>
      <c r="E6" s="92"/>
      <c r="F6" s="92"/>
      <c r="G6" s="92"/>
      <c r="H6" s="93"/>
      <c r="I6" s="32"/>
      <c r="J6" s="33"/>
      <c r="K6" s="33"/>
      <c r="L6" s="33"/>
      <c r="M6" s="33"/>
      <c r="N6" s="33"/>
      <c r="O6" s="33"/>
    </row>
    <row r="7" spans="1:15" ht="8.1" customHeight="1" x14ac:dyDescent="0.4">
      <c r="A7" s="1"/>
    </row>
    <row r="8" spans="1:15" ht="20.100000000000001" customHeight="1" x14ac:dyDescent="0.4">
      <c r="A8" s="34" t="s">
        <v>30</v>
      </c>
      <c r="B8" s="34"/>
      <c r="C8" s="34"/>
      <c r="D8" s="34"/>
      <c r="F8" s="4" t="s">
        <v>23</v>
      </c>
      <c r="G8" s="35">
        <f>'【STEP２】 A_全事業所計 （記載例）'!D7</f>
        <v>44652</v>
      </c>
      <c r="H8" s="5">
        <f>'【STEP２】 A_全事業所計 （記載例）'!E7</f>
        <v>44986</v>
      </c>
    </row>
    <row r="9" spans="1:15" ht="78.75" customHeight="1" x14ac:dyDescent="0.4">
      <c r="A9" s="6" t="s">
        <v>31</v>
      </c>
      <c r="B9" s="89" t="s">
        <v>13</v>
      </c>
      <c r="C9" s="90"/>
      <c r="D9" s="7" t="s">
        <v>0</v>
      </c>
      <c r="E9" s="7" t="s">
        <v>15</v>
      </c>
      <c r="F9" s="7" t="s">
        <v>3</v>
      </c>
      <c r="G9" s="85" t="s">
        <v>25</v>
      </c>
      <c r="H9" s="86"/>
      <c r="I9" s="8" t="s">
        <v>16</v>
      </c>
      <c r="J9" s="85" t="s">
        <v>28</v>
      </c>
      <c r="K9" s="86"/>
      <c r="L9" s="81" t="s">
        <v>72</v>
      </c>
      <c r="M9" s="82"/>
      <c r="N9" s="36" t="s">
        <v>51</v>
      </c>
      <c r="O9" s="37" t="s">
        <v>70</v>
      </c>
    </row>
    <row r="10" spans="1:15" ht="20.100000000000001" customHeight="1" x14ac:dyDescent="0.4">
      <c r="A10" s="38" t="s">
        <v>52</v>
      </c>
      <c r="B10" s="87" t="s">
        <v>64</v>
      </c>
      <c r="C10" s="88"/>
      <c r="D10" s="39" t="s">
        <v>2</v>
      </c>
      <c r="E10" s="11">
        <v>10000</v>
      </c>
      <c r="F10" s="25" t="s">
        <v>14</v>
      </c>
      <c r="G10" s="40">
        <f t="shared" ref="G10:G15" si="0">IF(O26="","",O26)</f>
        <v>6600</v>
      </c>
      <c r="H10" s="10" t="str">
        <f>IF($F10=" "," ",IF($F10="軽油","ℓ",IF($F10="ガソリン","ℓ",IF($F10="LPG","ℓ",IF($F10="CNG","N㎥",IF($F10="電気","kWh"," "))))))</f>
        <v>ℓ</v>
      </c>
      <c r="I10" s="40">
        <f>IF(N39="","",N39)</f>
        <v>21200</v>
      </c>
      <c r="J10" s="41">
        <f>IF(F10="電気","-       ",IF(OR(G10="",I10="",),"",I10/G10))</f>
        <v>3.2121212121212119</v>
      </c>
      <c r="K10" s="12" t="str">
        <f>IF($F10="","",IF($F10="軽油","㎞/ℓ",IF($F10="ガソリン","㎞/ℓ",IF($F10="LPG","㎞/ℓ",IF($F10="CNG","㎞/N㎥",IF($F10="電気","㎞/kWh"," "))))))</f>
        <v>㎞/ℓ</v>
      </c>
      <c r="L10" s="13">
        <f>IF($F10=" "," ",IF($F10="軽油",2.58,IF($F10="ガソリン",2.32,IF($F10="LPG",1.67,IF($F10="CNG",2.22,IF($F10="電気",0," "))))))</f>
        <v>2.58</v>
      </c>
      <c r="M10" s="77" t="str">
        <f>IF($F10=" "," ",IF($F10="軽油","t-CO2/kℓ",IF($F10="ガソリン","t-CO2/kℓ",IF($F10="LPG","t-CO2/kℓ",IF($F10="CNG","t-CO2/1000N㎥",IF($F10="電気","t-CO2/kWh"," "))))))</f>
        <v>t-CO2/kℓ</v>
      </c>
      <c r="N10" s="14">
        <f>IF(F10="電気",0,(IF(G10="","",IF(L10=0.000453,ROUND(G10*L10*1000,2-INT(LOG(ABS(G10*L10*1000)))),ROUND(G10*L10,2-INT(LOG(ABS(G10*L10))))))))</f>
        <v>17000</v>
      </c>
      <c r="O10" s="15">
        <f>IF(OR(I10="",N10="",),"",N10/I10)</f>
        <v>0.80188679245283023</v>
      </c>
    </row>
    <row r="11" spans="1:15" ht="20.100000000000001" customHeight="1" x14ac:dyDescent="0.4">
      <c r="A11" s="38" t="s">
        <v>53</v>
      </c>
      <c r="B11" s="83" t="s">
        <v>22</v>
      </c>
      <c r="C11" s="84"/>
      <c r="D11" s="39" t="s">
        <v>19</v>
      </c>
      <c r="E11" s="11">
        <v>1000</v>
      </c>
      <c r="F11" s="27" t="s">
        <v>9</v>
      </c>
      <c r="G11" s="40">
        <f t="shared" si="0"/>
        <v>1290</v>
      </c>
      <c r="H11" s="10" t="str">
        <f t="shared" ref="H11:H19" si="1">IF($F11=" "," ",IF($F11="軽油","ℓ",IF($F11="ガソリン","ℓ",IF($F11="LPG","ℓ",IF($F11="CNG","N㎥",IF($F11="電気","kWh"," "))))))</f>
        <v>ℓ</v>
      </c>
      <c r="I11" s="42">
        <f t="shared" ref="I11:I19" si="2">IF(N40="","",N40)</f>
        <v>11750</v>
      </c>
      <c r="J11" s="41">
        <f t="shared" ref="J11:J19" si="3">IF(F11="電気","-       ",IF(OR(G11="",I11="",),"",I11/G11))</f>
        <v>9.1085271317829459</v>
      </c>
      <c r="K11" s="12" t="str">
        <f t="shared" ref="K11:K19" si="4">IF($F11="","",IF($F11="軽油","㎞/ℓ",IF($F11="ガソリン","㎞/ℓ",IF($F11="LPG","㎞/ℓ",IF($F11="CNG","㎞/N㎥",IF($F11="電気","㎞/kWh"," "))))))</f>
        <v>㎞/ℓ</v>
      </c>
      <c r="L11" s="13">
        <f t="shared" ref="L11:L19" si="5">IF($F11=" "," ",IF($F11="軽油",2.58,IF($F11="ガソリン",2.32,IF($F11="LPG",1.67,IF($F11="CNG",2.22,IF($F11="電気",0," "))))))</f>
        <v>2.3199999999999998</v>
      </c>
      <c r="M11" s="77" t="str">
        <f t="shared" ref="M11:M19" si="6">IF($F11=" "," ",IF($F11="軽油","t-CO2/kℓ",IF($F11="ガソリン","t-CO2/kℓ",IF($F11="LPG","t-CO2/kℓ",IF($F11="CNG","t-CO2/1000N㎥",IF($F11="電気","t-CO2/kWh"," "))))))</f>
        <v>t-CO2/kℓ</v>
      </c>
      <c r="N11" s="14">
        <f t="shared" ref="N11:N19" si="7">IF(F11="電気",0,(IF(G11="","",IF(L11=0.000453,ROUND(G11*L11*1000,2-INT(LOG(ABS(G11*L11*1000)))),ROUND(G11*L11,2-INT(LOG(ABS(G11*L11))))))))</f>
        <v>2990</v>
      </c>
      <c r="O11" s="15">
        <f t="shared" ref="O11:O19" si="8">IF(OR(I11="",N11="",),"",N11/I11)</f>
        <v>0.25446808510638297</v>
      </c>
    </row>
    <row r="12" spans="1:15" ht="20.100000000000001" customHeight="1" x14ac:dyDescent="0.4">
      <c r="A12" s="43" t="s">
        <v>54</v>
      </c>
      <c r="B12" s="83" t="s">
        <v>65</v>
      </c>
      <c r="C12" s="84"/>
      <c r="D12" s="39" t="s">
        <v>20</v>
      </c>
      <c r="E12" s="11">
        <v>2000</v>
      </c>
      <c r="F12" s="27" t="s">
        <v>4</v>
      </c>
      <c r="G12" s="40">
        <f t="shared" si="0"/>
        <v>2000</v>
      </c>
      <c r="H12" s="10" t="str">
        <f t="shared" si="1"/>
        <v>ℓ</v>
      </c>
      <c r="I12" s="42">
        <f t="shared" si="2"/>
        <v>13700</v>
      </c>
      <c r="J12" s="41">
        <f t="shared" si="3"/>
        <v>6.85</v>
      </c>
      <c r="K12" s="12" t="str">
        <f t="shared" si="4"/>
        <v>㎞/ℓ</v>
      </c>
      <c r="L12" s="13">
        <f t="shared" si="5"/>
        <v>1.67</v>
      </c>
      <c r="M12" s="77" t="str">
        <f t="shared" si="6"/>
        <v>t-CO2/kℓ</v>
      </c>
      <c r="N12" s="14">
        <f>IF(F12="電気",0,(IF(G12="","",IF(L12=0.000453,ROUND(G12*L12*1000,2-INT(LOG(ABS(G12*L12*1000)))),ROUND(G12*L12,2-INT(LOG(ABS(G12*L12))))))))</f>
        <v>3340</v>
      </c>
      <c r="O12" s="15">
        <f t="shared" si="8"/>
        <v>0.24379562043795622</v>
      </c>
    </row>
    <row r="13" spans="1:15" ht="20.100000000000001" customHeight="1" x14ac:dyDescent="0.4">
      <c r="A13" s="43" t="s">
        <v>55</v>
      </c>
      <c r="B13" s="83" t="s">
        <v>66</v>
      </c>
      <c r="C13" s="84"/>
      <c r="D13" s="39" t="s">
        <v>1</v>
      </c>
      <c r="E13" s="11">
        <v>3000</v>
      </c>
      <c r="F13" s="27" t="s">
        <v>5</v>
      </c>
      <c r="G13" s="40">
        <f t="shared" si="0"/>
        <v>4200</v>
      </c>
      <c r="H13" s="10" t="str">
        <f t="shared" si="1"/>
        <v>N㎥</v>
      </c>
      <c r="I13" s="42">
        <f t="shared" si="2"/>
        <v>20200</v>
      </c>
      <c r="J13" s="41">
        <f t="shared" si="3"/>
        <v>4.8095238095238093</v>
      </c>
      <c r="K13" s="12" t="str">
        <f t="shared" si="4"/>
        <v>㎞/N㎥</v>
      </c>
      <c r="L13" s="13">
        <f t="shared" si="5"/>
        <v>2.2200000000000002</v>
      </c>
      <c r="M13" s="77" t="str">
        <f t="shared" si="6"/>
        <v>t-CO2/1000N㎥</v>
      </c>
      <c r="N13" s="14">
        <f t="shared" si="7"/>
        <v>9320</v>
      </c>
      <c r="O13" s="15">
        <f t="shared" si="8"/>
        <v>0.46138613861386141</v>
      </c>
    </row>
    <row r="14" spans="1:15" ht="20.100000000000001" customHeight="1" x14ac:dyDescent="0.4">
      <c r="A14" s="43" t="s">
        <v>56</v>
      </c>
      <c r="B14" s="83" t="s">
        <v>67</v>
      </c>
      <c r="C14" s="84"/>
      <c r="D14" s="44" t="s">
        <v>21</v>
      </c>
      <c r="E14" s="45">
        <v>4000</v>
      </c>
      <c r="F14" s="27" t="s">
        <v>6</v>
      </c>
      <c r="G14" s="40" t="str">
        <f t="shared" si="0"/>
        <v xml:space="preserve">        -</v>
      </c>
      <c r="H14" s="10" t="str">
        <f t="shared" si="1"/>
        <v>kWh</v>
      </c>
      <c r="I14" s="42">
        <f>IF(N43="","",N43)</f>
        <v>9900</v>
      </c>
      <c r="J14" s="41" t="str">
        <f t="shared" si="3"/>
        <v xml:space="preserve">-       </v>
      </c>
      <c r="K14" s="12" t="str">
        <f t="shared" si="4"/>
        <v>㎞/kWh</v>
      </c>
      <c r="L14" s="13">
        <f t="shared" si="5"/>
        <v>0</v>
      </c>
      <c r="M14" s="77" t="str">
        <f t="shared" si="6"/>
        <v>t-CO2/kWh</v>
      </c>
      <c r="N14" s="14">
        <f t="shared" si="7"/>
        <v>0</v>
      </c>
      <c r="O14" s="15">
        <f t="shared" si="8"/>
        <v>0</v>
      </c>
    </row>
    <row r="15" spans="1:15" ht="20.100000000000001" customHeight="1" x14ac:dyDescent="0.4">
      <c r="A15" s="43" t="s">
        <v>57</v>
      </c>
      <c r="B15" s="83" t="s">
        <v>68</v>
      </c>
      <c r="C15" s="84"/>
      <c r="D15" s="39" t="s">
        <v>69</v>
      </c>
      <c r="E15" s="11">
        <v>40000</v>
      </c>
      <c r="F15" s="27" t="s">
        <v>14</v>
      </c>
      <c r="G15" s="40">
        <f t="shared" si="0"/>
        <v>10800</v>
      </c>
      <c r="H15" s="10" t="str">
        <f t="shared" si="1"/>
        <v>ℓ</v>
      </c>
      <c r="I15" s="42">
        <f t="shared" si="2"/>
        <v>21200</v>
      </c>
      <c r="J15" s="41">
        <f>IF(F15="電気","-       ",IF(OR(G15="",I15="",),"",I15/G15))</f>
        <v>1.962962962962963</v>
      </c>
      <c r="K15" s="12" t="str">
        <f t="shared" si="4"/>
        <v>㎞/ℓ</v>
      </c>
      <c r="L15" s="13">
        <f t="shared" si="5"/>
        <v>2.58</v>
      </c>
      <c r="M15" s="77" t="str">
        <f t="shared" si="6"/>
        <v>t-CO2/kℓ</v>
      </c>
      <c r="N15" s="14">
        <f t="shared" si="7"/>
        <v>27900</v>
      </c>
      <c r="O15" s="15">
        <f t="shared" si="8"/>
        <v>1.3160377358490567</v>
      </c>
    </row>
    <row r="16" spans="1:15" ht="20.100000000000001" customHeight="1" x14ac:dyDescent="0.4">
      <c r="A16" s="43" t="s">
        <v>58</v>
      </c>
      <c r="B16" s="101"/>
      <c r="C16" s="102"/>
      <c r="D16" s="46"/>
      <c r="E16" s="47"/>
      <c r="F16" s="48" t="s">
        <v>24</v>
      </c>
      <c r="G16" s="40" t="str">
        <f t="shared" ref="G16:G19" si="9">IF(O32="","",O32)</f>
        <v/>
      </c>
      <c r="H16" s="10" t="str">
        <f t="shared" si="1"/>
        <v xml:space="preserve"> </v>
      </c>
      <c r="I16" s="42" t="str">
        <f t="shared" si="2"/>
        <v/>
      </c>
      <c r="J16" s="41" t="str">
        <f t="shared" si="3"/>
        <v/>
      </c>
      <c r="K16" s="12" t="str">
        <f t="shared" si="4"/>
        <v xml:space="preserve"> </v>
      </c>
      <c r="L16" s="13" t="str">
        <f t="shared" si="5"/>
        <v xml:space="preserve"> </v>
      </c>
      <c r="M16" s="77" t="str">
        <f t="shared" si="6"/>
        <v xml:space="preserve"> </v>
      </c>
      <c r="N16" s="14" t="str">
        <f t="shared" si="7"/>
        <v/>
      </c>
      <c r="O16" s="15" t="str">
        <f t="shared" si="8"/>
        <v/>
      </c>
    </row>
    <row r="17" spans="1:15" ht="20.100000000000001" customHeight="1" x14ac:dyDescent="0.4">
      <c r="A17" s="43" t="s">
        <v>59</v>
      </c>
      <c r="B17" s="101"/>
      <c r="C17" s="102"/>
      <c r="D17" s="46"/>
      <c r="E17" s="47"/>
      <c r="F17" s="48" t="s">
        <v>24</v>
      </c>
      <c r="G17" s="40" t="str">
        <f t="shared" si="9"/>
        <v/>
      </c>
      <c r="H17" s="10" t="str">
        <f t="shared" si="1"/>
        <v xml:space="preserve"> </v>
      </c>
      <c r="I17" s="42" t="str">
        <f t="shared" si="2"/>
        <v/>
      </c>
      <c r="J17" s="41" t="str">
        <f t="shared" si="3"/>
        <v/>
      </c>
      <c r="K17" s="12" t="str">
        <f t="shared" si="4"/>
        <v xml:space="preserve"> </v>
      </c>
      <c r="L17" s="13" t="str">
        <f t="shared" si="5"/>
        <v xml:space="preserve"> </v>
      </c>
      <c r="M17" s="77" t="str">
        <f t="shared" si="6"/>
        <v xml:space="preserve"> </v>
      </c>
      <c r="N17" s="14" t="str">
        <f t="shared" si="7"/>
        <v/>
      </c>
      <c r="O17" s="15" t="str">
        <f t="shared" si="8"/>
        <v/>
      </c>
    </row>
    <row r="18" spans="1:15" ht="20.100000000000001" customHeight="1" x14ac:dyDescent="0.4">
      <c r="A18" s="43" t="s">
        <v>60</v>
      </c>
      <c r="B18" s="101"/>
      <c r="C18" s="102"/>
      <c r="D18" s="46"/>
      <c r="E18" s="47"/>
      <c r="F18" s="48" t="s">
        <v>24</v>
      </c>
      <c r="G18" s="40" t="str">
        <f>IF(O34="","",O34)</f>
        <v/>
      </c>
      <c r="H18" s="10" t="str">
        <f t="shared" si="1"/>
        <v xml:space="preserve"> </v>
      </c>
      <c r="I18" s="42" t="str">
        <f t="shared" si="2"/>
        <v/>
      </c>
      <c r="J18" s="41" t="str">
        <f t="shared" si="3"/>
        <v/>
      </c>
      <c r="K18" s="12" t="str">
        <f t="shared" si="4"/>
        <v xml:space="preserve"> </v>
      </c>
      <c r="L18" s="13" t="str">
        <f t="shared" si="5"/>
        <v xml:space="preserve"> </v>
      </c>
      <c r="M18" s="77" t="str">
        <f t="shared" si="6"/>
        <v xml:space="preserve"> </v>
      </c>
      <c r="N18" s="14" t="str">
        <f t="shared" si="7"/>
        <v/>
      </c>
      <c r="O18" s="15" t="str">
        <f t="shared" si="8"/>
        <v/>
      </c>
    </row>
    <row r="19" spans="1:15" ht="20.100000000000001" customHeight="1" x14ac:dyDescent="0.4">
      <c r="A19" s="43" t="s">
        <v>61</v>
      </c>
      <c r="B19" s="101"/>
      <c r="C19" s="102"/>
      <c r="D19" s="46"/>
      <c r="E19" s="47"/>
      <c r="F19" s="48" t="s">
        <v>24</v>
      </c>
      <c r="G19" s="40" t="str">
        <f t="shared" si="9"/>
        <v/>
      </c>
      <c r="H19" s="10" t="str">
        <f t="shared" si="1"/>
        <v xml:space="preserve"> </v>
      </c>
      <c r="I19" s="42" t="str">
        <f t="shared" si="2"/>
        <v/>
      </c>
      <c r="J19" s="41" t="str">
        <f t="shared" si="3"/>
        <v/>
      </c>
      <c r="K19" s="12" t="str">
        <f t="shared" si="4"/>
        <v xml:space="preserve"> </v>
      </c>
      <c r="L19" s="13" t="str">
        <f t="shared" si="5"/>
        <v xml:space="preserve"> </v>
      </c>
      <c r="M19" s="77" t="str">
        <f t="shared" si="6"/>
        <v xml:space="preserve"> </v>
      </c>
      <c r="N19" s="14" t="str">
        <f t="shared" si="7"/>
        <v/>
      </c>
      <c r="O19" s="15" t="str">
        <f t="shared" si="8"/>
        <v/>
      </c>
    </row>
    <row r="20" spans="1:15" ht="20.100000000000001" customHeight="1" x14ac:dyDescent="0.4">
      <c r="A20" s="49" t="s">
        <v>8</v>
      </c>
      <c r="B20" s="50"/>
      <c r="C20" s="50"/>
      <c r="D20" s="50"/>
      <c r="E20" s="50"/>
      <c r="F20" s="16" t="s">
        <v>11</v>
      </c>
      <c r="G20" s="103" t="s">
        <v>11</v>
      </c>
      <c r="H20" s="104"/>
      <c r="I20" s="17">
        <f>IF(SUM(I10:I19)=0,"",SUM(I10:I19))</f>
        <v>97950</v>
      </c>
      <c r="J20" s="99" t="s">
        <v>10</v>
      </c>
      <c r="K20" s="100"/>
      <c r="L20" s="97" t="s">
        <v>10</v>
      </c>
      <c r="M20" s="98"/>
      <c r="N20" s="17">
        <f>IF(SUM(N10:N19)=0,"",SUM(N10:N19))</f>
        <v>60550</v>
      </c>
      <c r="O20" s="18">
        <f>IF(OR(I20="",N20="",),"",N20/I20)</f>
        <v>0.61817253700867791</v>
      </c>
    </row>
    <row r="21" spans="1:15" ht="15" customHeight="1" x14ac:dyDescent="0.4">
      <c r="A21" s="78" t="s">
        <v>73</v>
      </c>
      <c r="B21" s="51"/>
      <c r="C21" s="51"/>
      <c r="D21" s="51"/>
      <c r="E21" s="51"/>
      <c r="F21" s="19"/>
      <c r="G21" s="52"/>
      <c r="H21" s="52"/>
      <c r="I21" s="53"/>
      <c r="J21" s="54"/>
      <c r="K21" s="54"/>
      <c r="L21" s="20"/>
      <c r="M21" s="21"/>
      <c r="N21" s="21"/>
      <c r="O21" s="22"/>
    </row>
    <row r="22" spans="1:15" ht="15" customHeight="1" x14ac:dyDescent="0.4">
      <c r="A22" s="79" t="s">
        <v>74</v>
      </c>
      <c r="B22" s="51"/>
      <c r="C22" s="51"/>
      <c r="D22" s="51"/>
      <c r="E22" s="51"/>
      <c r="F22" s="19"/>
      <c r="G22" s="52"/>
      <c r="H22" s="52"/>
      <c r="I22" s="53"/>
      <c r="J22" s="54"/>
      <c r="K22" s="54"/>
      <c r="L22" s="20"/>
      <c r="M22" s="21"/>
      <c r="N22" s="21"/>
      <c r="O22" s="22"/>
    </row>
    <row r="23" spans="1:15" ht="15" customHeight="1" x14ac:dyDescent="0.4">
      <c r="E23" s="55"/>
      <c r="F23" s="55"/>
      <c r="G23" s="55"/>
      <c r="H23" s="55"/>
      <c r="I23" s="55"/>
      <c r="J23" s="55"/>
      <c r="K23" s="55"/>
    </row>
    <row r="24" spans="1:15" ht="20.100000000000001" customHeight="1" x14ac:dyDescent="0.4">
      <c r="A24" s="56" t="s">
        <v>12</v>
      </c>
      <c r="B24" s="56"/>
      <c r="C24" s="56"/>
      <c r="D24" s="56"/>
    </row>
    <row r="25" spans="1:15" ht="30" customHeight="1" x14ac:dyDescent="0.4">
      <c r="A25" s="6" t="s">
        <v>31</v>
      </c>
      <c r="B25" s="7" t="s">
        <v>3</v>
      </c>
      <c r="C25" s="23">
        <f>IF($G$8="","",$G$8)</f>
        <v>44652</v>
      </c>
      <c r="D25" s="23">
        <f>IF($G$8="","",DATE(YEAR($G$8),MONTH($G$8)+1,DAY($G$8)))</f>
        <v>44682</v>
      </c>
      <c r="E25" s="23">
        <f>IF($G$8="","",DATE(YEAR($G$8),MONTH($G$8)+2,DAY($G$8)))</f>
        <v>44713</v>
      </c>
      <c r="F25" s="23">
        <f>IF($G$8="","",DATE(YEAR($G$8),MONTH($G$8)+3,DAY($G$8)))</f>
        <v>44743</v>
      </c>
      <c r="G25" s="23">
        <f>IF($G$8="","",DATE(YEAR($G$8),MONTH($G$8)+4,DAY($G$8)))</f>
        <v>44774</v>
      </c>
      <c r="H25" s="23">
        <f>IF($G$8="","",DATE(YEAR($G$8),MONTH($G$8)+5,DAY($G$8)))</f>
        <v>44805</v>
      </c>
      <c r="I25" s="23">
        <f>IF($G$8="","",DATE(YEAR($G$8),MONTH($G$8)+6,DAY($G$8)))</f>
        <v>44835</v>
      </c>
      <c r="J25" s="23">
        <f>IF($G$8="","",DATE(YEAR($G$8),MONTH($G$8)+7,DAY($G$8)))</f>
        <v>44866</v>
      </c>
      <c r="K25" s="23">
        <f>IF($G$8="","",DATE(YEAR($G$8),MONTH($G$8)+8,DAY($G$8)))</f>
        <v>44896</v>
      </c>
      <c r="L25" s="23">
        <f>IF($G$8="","",DATE(YEAR($G$8),MONTH($G$8)+9,DAY($G$8)))</f>
        <v>44927</v>
      </c>
      <c r="M25" s="23">
        <f>IF($G$8="","",DATE(YEAR($G$8),MONTH($G$8)+10,DAY($G$8)))</f>
        <v>44958</v>
      </c>
      <c r="N25" s="23">
        <f>IF($G$8="","",DATE(YEAR($G$8),MONTH($G$8)+11,DAY($G$8)))</f>
        <v>44986</v>
      </c>
      <c r="O25" s="24" t="s">
        <v>17</v>
      </c>
    </row>
    <row r="26" spans="1:15" ht="20.100000000000001" customHeight="1" x14ac:dyDescent="0.4">
      <c r="A26" s="38" t="s">
        <v>52</v>
      </c>
      <c r="B26" s="25" t="str">
        <f t="shared" ref="B26:B35" si="10">IF($F10=" "," ",IF($F10="軽油","軽油(ℓ)",IF($F10="ガソリン","ガソリン(ℓ)",IF($F10="LPG","LPG(ℓ)",IF($F10="CNG","CNG(N㎥)",IF($F10="電気","電気(kWh)"," "))))))</f>
        <v>軽油(ℓ)</v>
      </c>
      <c r="C26" s="11">
        <v>900</v>
      </c>
      <c r="D26" s="26">
        <v>900</v>
      </c>
      <c r="E26" s="11">
        <v>1000</v>
      </c>
      <c r="F26" s="11">
        <v>900</v>
      </c>
      <c r="G26" s="11">
        <v>1000</v>
      </c>
      <c r="H26" s="11">
        <v>1000</v>
      </c>
      <c r="I26" s="11">
        <v>900</v>
      </c>
      <c r="J26" s="57"/>
      <c r="K26" s="47"/>
      <c r="L26" s="57"/>
      <c r="M26" s="57"/>
      <c r="N26" s="57"/>
      <c r="O26" s="26">
        <f>IF(B26="電気(kWh)","        -",IF(SUM(C26:N26)=0,"",SUM(C26:N26)))</f>
        <v>6600</v>
      </c>
    </row>
    <row r="27" spans="1:15" ht="20.100000000000001" customHeight="1" x14ac:dyDescent="0.4">
      <c r="A27" s="38" t="s">
        <v>53</v>
      </c>
      <c r="B27" s="27" t="str">
        <f t="shared" si="10"/>
        <v>ガソリン(ℓ)</v>
      </c>
      <c r="C27" s="11">
        <v>180</v>
      </c>
      <c r="D27" s="26">
        <v>180</v>
      </c>
      <c r="E27" s="11">
        <v>180</v>
      </c>
      <c r="F27" s="11">
        <v>200</v>
      </c>
      <c r="G27" s="11">
        <v>200</v>
      </c>
      <c r="H27" s="11">
        <v>180</v>
      </c>
      <c r="I27" s="11">
        <v>170</v>
      </c>
      <c r="J27" s="57"/>
      <c r="K27" s="47"/>
      <c r="L27" s="57"/>
      <c r="M27" s="57"/>
      <c r="N27" s="57"/>
      <c r="O27" s="26">
        <f t="shared" ref="O27:O35" si="11">IF(B27="電気(kWh)","        -",IF(SUM(C27:N27)=0,"",SUM(C27:N27)))</f>
        <v>1290</v>
      </c>
    </row>
    <row r="28" spans="1:15" ht="20.100000000000001" customHeight="1" x14ac:dyDescent="0.4">
      <c r="A28" s="43" t="s">
        <v>54</v>
      </c>
      <c r="B28" s="27" t="str">
        <f t="shared" si="10"/>
        <v>LPG(ℓ)</v>
      </c>
      <c r="C28" s="58">
        <v>300</v>
      </c>
      <c r="D28" s="58">
        <v>300</v>
      </c>
      <c r="E28" s="58">
        <v>300</v>
      </c>
      <c r="F28" s="58">
        <v>350</v>
      </c>
      <c r="G28" s="58">
        <v>300</v>
      </c>
      <c r="H28" s="58">
        <v>250</v>
      </c>
      <c r="I28" s="58">
        <v>200</v>
      </c>
      <c r="J28" s="59"/>
      <c r="K28" s="59"/>
      <c r="L28" s="59"/>
      <c r="M28" s="59"/>
      <c r="N28" s="59"/>
      <c r="O28" s="26">
        <f t="shared" si="11"/>
        <v>2000</v>
      </c>
    </row>
    <row r="29" spans="1:15" ht="20.100000000000001" customHeight="1" x14ac:dyDescent="0.4">
      <c r="A29" s="43" t="s">
        <v>55</v>
      </c>
      <c r="B29" s="27" t="str">
        <f t="shared" si="10"/>
        <v>CNG(N㎥)</v>
      </c>
      <c r="C29" s="11">
        <v>600</v>
      </c>
      <c r="D29" s="26">
        <v>650</v>
      </c>
      <c r="E29" s="11">
        <v>550</v>
      </c>
      <c r="F29" s="11">
        <v>500</v>
      </c>
      <c r="G29" s="11">
        <v>600</v>
      </c>
      <c r="H29" s="26">
        <v>700</v>
      </c>
      <c r="I29" s="11">
        <v>600</v>
      </c>
      <c r="J29" s="47"/>
      <c r="K29" s="47"/>
      <c r="L29" s="60"/>
      <c r="M29" s="47"/>
      <c r="N29" s="47"/>
      <c r="O29" s="26">
        <f t="shared" si="11"/>
        <v>4200</v>
      </c>
    </row>
    <row r="30" spans="1:15" ht="20.100000000000001" customHeight="1" x14ac:dyDescent="0.4">
      <c r="A30" s="43" t="s">
        <v>56</v>
      </c>
      <c r="B30" s="27" t="str">
        <f t="shared" si="10"/>
        <v>電気(kWh)</v>
      </c>
      <c r="C30" s="76"/>
      <c r="D30" s="76"/>
      <c r="E30" s="76"/>
      <c r="F30" s="76"/>
      <c r="G30" s="76"/>
      <c r="H30" s="76"/>
      <c r="I30" s="76"/>
      <c r="J30" s="61"/>
      <c r="K30" s="61"/>
      <c r="L30" s="62"/>
      <c r="M30" s="61"/>
      <c r="N30" s="61"/>
      <c r="O30" s="26" t="str">
        <f>IF(B30="電気(kWh)","        -",IF(SUM(C30:N30)=0,"",SUM(C30:N30)))</f>
        <v xml:space="preserve">        -</v>
      </c>
    </row>
    <row r="31" spans="1:15" ht="20.100000000000001" customHeight="1" x14ac:dyDescent="0.4">
      <c r="A31" s="43" t="s">
        <v>57</v>
      </c>
      <c r="B31" s="27" t="str">
        <f t="shared" si="10"/>
        <v>軽油(ℓ)</v>
      </c>
      <c r="C31" s="11">
        <v>1200</v>
      </c>
      <c r="D31" s="26">
        <v>1200</v>
      </c>
      <c r="E31" s="11">
        <v>1500</v>
      </c>
      <c r="F31" s="11">
        <v>1600</v>
      </c>
      <c r="G31" s="11">
        <v>1500</v>
      </c>
      <c r="H31" s="11">
        <v>1800</v>
      </c>
      <c r="I31" s="11">
        <v>2000</v>
      </c>
      <c r="J31" s="60"/>
      <c r="K31" s="47"/>
      <c r="L31" s="60"/>
      <c r="M31" s="60"/>
      <c r="N31" s="60"/>
      <c r="O31" s="26">
        <f t="shared" si="11"/>
        <v>10800</v>
      </c>
    </row>
    <row r="32" spans="1:15" ht="20.100000000000001" customHeight="1" x14ac:dyDescent="0.4">
      <c r="A32" s="43" t="s">
        <v>58</v>
      </c>
      <c r="B32" s="27" t="str">
        <f t="shared" si="10"/>
        <v xml:space="preserve"> </v>
      </c>
      <c r="C32" s="47"/>
      <c r="D32" s="60"/>
      <c r="E32" s="47"/>
      <c r="F32" s="47"/>
      <c r="G32" s="47"/>
      <c r="H32" s="47"/>
      <c r="I32" s="47"/>
      <c r="J32" s="60"/>
      <c r="K32" s="47"/>
      <c r="L32" s="60"/>
      <c r="M32" s="60"/>
      <c r="N32" s="60"/>
      <c r="O32" s="26" t="str">
        <f t="shared" si="11"/>
        <v/>
      </c>
    </row>
    <row r="33" spans="1:16" ht="20.100000000000001" customHeight="1" x14ac:dyDescent="0.4">
      <c r="A33" s="43" t="s">
        <v>59</v>
      </c>
      <c r="B33" s="27" t="str">
        <f t="shared" si="10"/>
        <v xml:space="preserve"> </v>
      </c>
      <c r="C33" s="47"/>
      <c r="D33" s="60"/>
      <c r="E33" s="47"/>
      <c r="F33" s="47"/>
      <c r="G33" s="47"/>
      <c r="H33" s="47"/>
      <c r="I33" s="47"/>
      <c r="J33" s="60"/>
      <c r="K33" s="47"/>
      <c r="L33" s="60"/>
      <c r="M33" s="60"/>
      <c r="N33" s="60"/>
      <c r="O33" s="26" t="str">
        <f t="shared" si="11"/>
        <v/>
      </c>
    </row>
    <row r="34" spans="1:16" ht="20.100000000000001" customHeight="1" x14ac:dyDescent="0.4">
      <c r="A34" s="43" t="s">
        <v>60</v>
      </c>
      <c r="B34" s="27" t="str">
        <f t="shared" si="10"/>
        <v xml:space="preserve"> </v>
      </c>
      <c r="C34" s="47"/>
      <c r="D34" s="60"/>
      <c r="E34" s="47"/>
      <c r="F34" s="47"/>
      <c r="G34" s="47"/>
      <c r="H34" s="47"/>
      <c r="I34" s="47"/>
      <c r="J34" s="60"/>
      <c r="K34" s="47"/>
      <c r="L34" s="60"/>
      <c r="M34" s="60"/>
      <c r="N34" s="60"/>
      <c r="O34" s="26" t="str">
        <f t="shared" si="11"/>
        <v/>
      </c>
    </row>
    <row r="35" spans="1:16" ht="20.100000000000001" customHeight="1" x14ac:dyDescent="0.4">
      <c r="A35" s="43" t="s">
        <v>61</v>
      </c>
      <c r="B35" s="28" t="str">
        <f t="shared" si="10"/>
        <v xml:space="preserve"> </v>
      </c>
      <c r="C35" s="47"/>
      <c r="D35" s="60"/>
      <c r="E35" s="47"/>
      <c r="F35" s="47"/>
      <c r="G35" s="47"/>
      <c r="H35" s="47"/>
      <c r="I35" s="47"/>
      <c r="J35" s="60"/>
      <c r="K35" s="47"/>
      <c r="L35" s="60"/>
      <c r="M35" s="60"/>
      <c r="N35" s="60"/>
      <c r="O35" s="26" t="str">
        <f t="shared" si="11"/>
        <v/>
      </c>
    </row>
    <row r="36" spans="1:16" ht="15" customHeight="1" x14ac:dyDescent="0.4"/>
    <row r="37" spans="1:16" ht="20.100000000000001" customHeight="1" x14ac:dyDescent="0.4">
      <c r="A37" s="56" t="s">
        <v>7</v>
      </c>
      <c r="B37" s="56"/>
      <c r="C37" s="56"/>
      <c r="D37" s="56"/>
    </row>
    <row r="38" spans="1:16" ht="30" customHeight="1" x14ac:dyDescent="0.4">
      <c r="A38" s="6" t="s">
        <v>31</v>
      </c>
      <c r="B38" s="23">
        <f>IF($G$8="","",$G$8)</f>
        <v>44652</v>
      </c>
      <c r="C38" s="23">
        <f>IF($G$8="","",DATE(YEAR($G$8),MONTH($G$8)+1,DAY($G$8)))</f>
        <v>44682</v>
      </c>
      <c r="D38" s="23">
        <f>IF($G$8="","",DATE(YEAR($G$8),MONTH($G$8)+2,DAY($G$8)))</f>
        <v>44713</v>
      </c>
      <c r="E38" s="23">
        <f>IF($G$8="","",DATE(YEAR($G$8),MONTH($G$8)+3,DAY($G$8)))</f>
        <v>44743</v>
      </c>
      <c r="F38" s="23">
        <f>IF($G$8="","",DATE(YEAR($G$8),MONTH($G$8)+4,DAY($G$8)))</f>
        <v>44774</v>
      </c>
      <c r="G38" s="23">
        <f>IF($G$8="","",DATE(YEAR($G$8),MONTH($G$8)+5,DAY($G$8)))</f>
        <v>44805</v>
      </c>
      <c r="H38" s="23">
        <f>IF($G$8="","",DATE(YEAR($G$8),MONTH($G$8)+6,DAY($G$8)))</f>
        <v>44835</v>
      </c>
      <c r="I38" s="23">
        <f>IF($G$8="","",DATE(YEAR($G$8),MONTH($G$8)+7,DAY($G$8)))</f>
        <v>44866</v>
      </c>
      <c r="J38" s="23">
        <f>IF($G$8="","",DATE(YEAR($G$8),MONTH($G$8)+8,DAY($G$8)))</f>
        <v>44896</v>
      </c>
      <c r="K38" s="23">
        <f>IF($G$8="","",DATE(YEAR($G$8),MONTH($G$8)+9,DAY($G$8)))</f>
        <v>44927</v>
      </c>
      <c r="L38" s="23">
        <f>IF($G$8="","",DATE(YEAR($G$8),MONTH($G$8)+10,DAY($G$8)))</f>
        <v>44958</v>
      </c>
      <c r="M38" s="23">
        <f>IF($G$8="","",DATE(YEAR($G$8),MONTH($G$8)+11,DAY($G$8)))</f>
        <v>44986</v>
      </c>
      <c r="N38" s="24" t="s">
        <v>18</v>
      </c>
    </row>
    <row r="39" spans="1:16" ht="20.100000000000001" customHeight="1" x14ac:dyDescent="0.4">
      <c r="A39" s="38" t="s">
        <v>52</v>
      </c>
      <c r="B39" s="58">
        <v>3000</v>
      </c>
      <c r="C39" s="58">
        <v>3100</v>
      </c>
      <c r="D39" s="58">
        <v>3200</v>
      </c>
      <c r="E39" s="58">
        <v>2900</v>
      </c>
      <c r="F39" s="58">
        <v>2950</v>
      </c>
      <c r="G39" s="58">
        <v>3000</v>
      </c>
      <c r="H39" s="58">
        <v>3050</v>
      </c>
      <c r="I39" s="63"/>
      <c r="J39" s="59"/>
      <c r="K39" s="63"/>
      <c r="L39" s="63"/>
      <c r="M39" s="63"/>
      <c r="N39" s="26">
        <f>IF(SUM(B39:M39)=0,"",SUM(B39:M39))</f>
        <v>21200</v>
      </c>
      <c r="P39" s="29"/>
    </row>
    <row r="40" spans="1:16" ht="20.100000000000001" customHeight="1" x14ac:dyDescent="0.4">
      <c r="A40" s="38" t="s">
        <v>53</v>
      </c>
      <c r="B40" s="58">
        <v>1750</v>
      </c>
      <c r="C40" s="58">
        <v>1650</v>
      </c>
      <c r="D40" s="58">
        <v>1750</v>
      </c>
      <c r="E40" s="58">
        <v>1650</v>
      </c>
      <c r="F40" s="58">
        <v>1650</v>
      </c>
      <c r="G40" s="58">
        <v>1600</v>
      </c>
      <c r="H40" s="58">
        <v>1700</v>
      </c>
      <c r="I40" s="59"/>
      <c r="J40" s="59"/>
      <c r="K40" s="59"/>
      <c r="L40" s="59"/>
      <c r="M40" s="59"/>
      <c r="N40" s="26">
        <f t="shared" ref="N40:N48" si="12">IF(SUM(B40:M40)=0,"",SUM(B40:M40))</f>
        <v>11750</v>
      </c>
      <c r="P40" s="29"/>
    </row>
    <row r="41" spans="1:16" ht="20.100000000000001" customHeight="1" x14ac:dyDescent="0.4">
      <c r="A41" s="43" t="s">
        <v>54</v>
      </c>
      <c r="B41" s="58">
        <v>2000</v>
      </c>
      <c r="C41" s="58">
        <v>1900</v>
      </c>
      <c r="D41" s="58">
        <v>2100</v>
      </c>
      <c r="E41" s="58">
        <v>1900</v>
      </c>
      <c r="F41" s="58">
        <v>2000</v>
      </c>
      <c r="G41" s="58">
        <v>1900</v>
      </c>
      <c r="H41" s="58">
        <v>1900</v>
      </c>
      <c r="I41" s="59"/>
      <c r="J41" s="59"/>
      <c r="K41" s="59"/>
      <c r="L41" s="59"/>
      <c r="M41" s="59"/>
      <c r="N41" s="26">
        <f>IF(SUM(B41:M41)=0,"",SUM(B41:M41))</f>
        <v>13700</v>
      </c>
      <c r="P41" s="29"/>
    </row>
    <row r="42" spans="1:16" ht="20.100000000000001" customHeight="1" x14ac:dyDescent="0.4">
      <c r="A42" s="43" t="s">
        <v>55</v>
      </c>
      <c r="B42" s="58">
        <v>2900</v>
      </c>
      <c r="C42" s="58">
        <v>2800</v>
      </c>
      <c r="D42" s="58">
        <v>2900</v>
      </c>
      <c r="E42" s="58">
        <v>2800</v>
      </c>
      <c r="F42" s="58">
        <v>3000</v>
      </c>
      <c r="G42" s="58">
        <v>3000</v>
      </c>
      <c r="H42" s="58">
        <v>2800</v>
      </c>
      <c r="I42" s="59"/>
      <c r="J42" s="59"/>
      <c r="K42" s="59"/>
      <c r="L42" s="59"/>
      <c r="M42" s="59"/>
      <c r="N42" s="26">
        <f t="shared" si="12"/>
        <v>20200</v>
      </c>
      <c r="P42" s="29"/>
    </row>
    <row r="43" spans="1:16" ht="20.100000000000001" customHeight="1" x14ac:dyDescent="0.4">
      <c r="A43" s="43" t="s">
        <v>56</v>
      </c>
      <c r="B43" s="11">
        <v>1500</v>
      </c>
      <c r="C43" s="11">
        <v>1400</v>
      </c>
      <c r="D43" s="11">
        <v>1400</v>
      </c>
      <c r="E43" s="11">
        <v>1400</v>
      </c>
      <c r="F43" s="11">
        <v>1500</v>
      </c>
      <c r="G43" s="11">
        <v>1400</v>
      </c>
      <c r="H43" s="11">
        <v>1300</v>
      </c>
      <c r="I43" s="47"/>
      <c r="J43" s="47"/>
      <c r="K43" s="47"/>
      <c r="L43" s="47"/>
      <c r="M43" s="47"/>
      <c r="N43" s="26">
        <f>IF(SUM(B43:M43)=0,"",SUM(B43:M43))</f>
        <v>9900</v>
      </c>
      <c r="P43" s="29"/>
    </row>
    <row r="44" spans="1:16" ht="20.100000000000001" customHeight="1" x14ac:dyDescent="0.4">
      <c r="A44" s="43" t="s">
        <v>57</v>
      </c>
      <c r="B44" s="64">
        <v>3000</v>
      </c>
      <c r="C44" s="26">
        <v>3100</v>
      </c>
      <c r="D44" s="11">
        <v>3200</v>
      </c>
      <c r="E44" s="11">
        <v>2900</v>
      </c>
      <c r="F44" s="11">
        <v>2950</v>
      </c>
      <c r="G44" s="11">
        <v>3000</v>
      </c>
      <c r="H44" s="11">
        <v>3050</v>
      </c>
      <c r="I44" s="57"/>
      <c r="J44" s="47"/>
      <c r="K44" s="47"/>
      <c r="L44" s="57"/>
      <c r="M44" s="57"/>
      <c r="N44" s="26">
        <f>IF(SUM(B44:M44)=0,"",SUM(B44:M44))</f>
        <v>21200</v>
      </c>
    </row>
    <row r="45" spans="1:16" ht="20.100000000000001" customHeight="1" x14ac:dyDescent="0.4">
      <c r="A45" s="43" t="s">
        <v>58</v>
      </c>
      <c r="B45" s="47"/>
      <c r="C45" s="60"/>
      <c r="D45" s="47"/>
      <c r="E45" s="47"/>
      <c r="F45" s="47"/>
      <c r="G45" s="47"/>
      <c r="H45" s="47"/>
      <c r="I45" s="57"/>
      <c r="J45" s="47"/>
      <c r="K45" s="57"/>
      <c r="L45" s="57"/>
      <c r="M45" s="57"/>
      <c r="N45" s="26" t="str">
        <f t="shared" si="12"/>
        <v/>
      </c>
    </row>
    <row r="46" spans="1:16" ht="20.100000000000001" customHeight="1" x14ac:dyDescent="0.4">
      <c r="A46" s="43" t="s">
        <v>59</v>
      </c>
      <c r="B46" s="47"/>
      <c r="C46" s="60"/>
      <c r="D46" s="47"/>
      <c r="E46" s="47"/>
      <c r="F46" s="47"/>
      <c r="G46" s="47"/>
      <c r="H46" s="47"/>
      <c r="I46" s="57"/>
      <c r="J46" s="47"/>
      <c r="K46" s="57"/>
      <c r="L46" s="57"/>
      <c r="M46" s="57"/>
      <c r="N46" s="26" t="str">
        <f t="shared" si="12"/>
        <v/>
      </c>
    </row>
    <row r="47" spans="1:16" ht="20.100000000000001" customHeight="1" x14ac:dyDescent="0.4">
      <c r="A47" s="43" t="s">
        <v>60</v>
      </c>
      <c r="B47" s="47"/>
      <c r="C47" s="60"/>
      <c r="D47" s="47"/>
      <c r="E47" s="47"/>
      <c r="F47" s="47"/>
      <c r="G47" s="47"/>
      <c r="H47" s="47"/>
      <c r="I47" s="57"/>
      <c r="J47" s="47"/>
      <c r="K47" s="57"/>
      <c r="L47" s="57"/>
      <c r="M47" s="57"/>
      <c r="N47" s="26" t="str">
        <f t="shared" si="12"/>
        <v/>
      </c>
    </row>
    <row r="48" spans="1:16" ht="20.100000000000001" customHeight="1" x14ac:dyDescent="0.4">
      <c r="A48" s="43" t="s">
        <v>61</v>
      </c>
      <c r="B48" s="47"/>
      <c r="C48" s="60"/>
      <c r="D48" s="47"/>
      <c r="E48" s="47"/>
      <c r="F48" s="47"/>
      <c r="G48" s="47"/>
      <c r="H48" s="47"/>
      <c r="I48" s="57"/>
      <c r="J48" s="47"/>
      <c r="K48" s="57"/>
      <c r="L48" s="57"/>
      <c r="M48" s="57"/>
      <c r="N48" s="26" t="str">
        <f t="shared" si="12"/>
        <v/>
      </c>
    </row>
  </sheetData>
  <sheetProtection algorithmName="SHA-512" hashValue="C82WwY6zjBY68PV0GDSz7B5aDpPKE52u5T0nshHBukqB2I8G/xWht8jV2jwZNuuGa1Knp9odKy376x9dCy5iyg==" saltValue="7U5X5GR8XUNr/mJlpCrz8w==" spinCount="100000" sheet="1" objects="1" scenarios="1"/>
  <mergeCells count="19">
    <mergeCell ref="L20:M20"/>
    <mergeCell ref="J20:K20"/>
    <mergeCell ref="B16:C16"/>
    <mergeCell ref="B17:C17"/>
    <mergeCell ref="B18:C18"/>
    <mergeCell ref="B19:C19"/>
    <mergeCell ref="G20:H20"/>
    <mergeCell ref="D6:H6"/>
    <mergeCell ref="A6:C6"/>
    <mergeCell ref="B13:C13"/>
    <mergeCell ref="B14:C14"/>
    <mergeCell ref="B15:C15"/>
    <mergeCell ref="L9:M9"/>
    <mergeCell ref="B12:C12"/>
    <mergeCell ref="J9:K9"/>
    <mergeCell ref="B10:C10"/>
    <mergeCell ref="B11:C11"/>
    <mergeCell ref="B9:C9"/>
    <mergeCell ref="G9:H9"/>
  </mergeCells>
  <phoneticPr fontId="2"/>
  <conditionalFormatting sqref="B10:E19">
    <cfRule type="containsBlanks" dxfId="7" priority="6">
      <formula>LEN(TRIM(B10))=0</formula>
    </cfRule>
  </conditionalFormatting>
  <conditionalFormatting sqref="F10:F19">
    <cfRule type="containsBlanks" dxfId="6" priority="5">
      <formula>LEN(TRIM(F10))=0</formula>
    </cfRule>
  </conditionalFormatting>
  <conditionalFormatting sqref="C26:N27 C29:N35 J28:N28">
    <cfRule type="containsBlanks" dxfId="5" priority="4">
      <formula>LEN(TRIM(C26))=0</formula>
    </cfRule>
  </conditionalFormatting>
  <conditionalFormatting sqref="B39:M48">
    <cfRule type="containsBlanks" dxfId="4" priority="3">
      <formula>LEN(TRIM(B39))=0</formula>
    </cfRule>
  </conditionalFormatting>
  <conditionalFormatting sqref="C28:I28">
    <cfRule type="containsBlanks" dxfId="3" priority="1">
      <formula>LEN(TRIM(C28))=0</formula>
    </cfRule>
  </conditionalFormatting>
  <dataValidations count="1">
    <dataValidation type="list" allowBlank="1" showInputMessage="1" showErrorMessage="1" sqref="F10:F19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4" firstPageNumber="20" fitToWidth="0" orientation="landscape" useFirstPageNumber="1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="85" zoomScaleNormal="85" zoomScaleSheetLayoutView="85" workbookViewId="0">
      <selection activeCell="F28" sqref="F28"/>
    </sheetView>
  </sheetViews>
  <sheetFormatPr defaultRowHeight="15.75" x14ac:dyDescent="0.4"/>
  <cols>
    <col min="1" max="1" width="10.625" style="2" customWidth="1"/>
    <col min="2" max="2" width="39.625" style="2" customWidth="1"/>
    <col min="3" max="5" width="12.625" style="2" customWidth="1"/>
    <col min="6" max="16384" width="9" style="2"/>
  </cols>
  <sheetData>
    <row r="1" spans="1:14" ht="20.100000000000001" customHeight="1" x14ac:dyDescent="0.4">
      <c r="A1" s="72" t="s">
        <v>62</v>
      </c>
      <c r="B1" s="1"/>
    </row>
    <row r="2" spans="1:14" ht="20.100000000000001" customHeight="1" x14ac:dyDescent="0.4">
      <c r="A2" s="1"/>
      <c r="B2" s="1"/>
    </row>
    <row r="3" spans="1:14" ht="20.100000000000001" customHeight="1" x14ac:dyDescent="0.4">
      <c r="A3" s="3" t="s">
        <v>63</v>
      </c>
      <c r="B3" s="1"/>
    </row>
    <row r="4" spans="1:14" ht="15" customHeight="1" x14ac:dyDescent="0.4">
      <c r="A4" s="1"/>
    </row>
    <row r="5" spans="1:14" ht="20.100000000000001" customHeight="1" x14ac:dyDescent="0.4">
      <c r="A5" s="65" t="s">
        <v>34</v>
      </c>
      <c r="B5" s="91" t="s">
        <v>47</v>
      </c>
      <c r="C5" s="93"/>
      <c r="D5" s="32"/>
      <c r="E5" s="32"/>
      <c r="F5" s="66"/>
      <c r="G5" s="66"/>
      <c r="H5" s="66"/>
      <c r="I5" s="33"/>
      <c r="J5" s="33"/>
      <c r="K5" s="33"/>
      <c r="L5" s="33"/>
      <c r="M5" s="33"/>
      <c r="N5" s="33"/>
    </row>
    <row r="6" spans="1:14" ht="14.1" customHeight="1" x14ac:dyDescent="0.4">
      <c r="A6" s="1"/>
    </row>
    <row r="7" spans="1:14" ht="20.100000000000001" customHeight="1" x14ac:dyDescent="0.4">
      <c r="A7" s="34" t="s">
        <v>29</v>
      </c>
      <c r="B7" s="34"/>
      <c r="C7" s="4" t="s">
        <v>23</v>
      </c>
      <c r="D7" s="67">
        <v>44652</v>
      </c>
      <c r="E7" s="75">
        <f>IF(D7="","",DATE(YEAR($D$7),MONTH($D$7)+11,DAY($D$7)))</f>
        <v>44986</v>
      </c>
    </row>
    <row r="8" spans="1:14" ht="67.5" customHeight="1" x14ac:dyDescent="0.4">
      <c r="A8" s="6" t="s">
        <v>31</v>
      </c>
      <c r="B8" s="6" t="s">
        <v>26</v>
      </c>
      <c r="C8" s="73" t="s">
        <v>16</v>
      </c>
      <c r="D8" s="74" t="s">
        <v>71</v>
      </c>
      <c r="E8" s="9" t="s">
        <v>70</v>
      </c>
    </row>
    <row r="9" spans="1:14" ht="20.100000000000001" customHeight="1" x14ac:dyDescent="0.4">
      <c r="A9" s="38" t="s">
        <v>32</v>
      </c>
      <c r="B9" s="68" t="s">
        <v>41</v>
      </c>
      <c r="C9" s="69">
        <f>'【STEP２】 A_事業所別(記載例)'!I20</f>
        <v>97950</v>
      </c>
      <c r="D9" s="69">
        <f>'【STEP２】 A_事業所別(記載例)'!N20</f>
        <v>60550</v>
      </c>
      <c r="E9" s="70">
        <f>'【STEP２】 A_事業所別(記載例)'!O20</f>
        <v>0.61817253700867791</v>
      </c>
      <c r="F9" s="80"/>
      <c r="G9" s="80"/>
    </row>
    <row r="10" spans="1:14" ht="20.100000000000001" customHeight="1" x14ac:dyDescent="0.4">
      <c r="A10" s="38" t="s">
        <v>35</v>
      </c>
      <c r="B10" s="68" t="s">
        <v>42</v>
      </c>
      <c r="C10" s="69">
        <v>161550</v>
      </c>
      <c r="D10" s="69">
        <v>107560</v>
      </c>
      <c r="E10" s="70">
        <v>0.66580006190034047</v>
      </c>
    </row>
    <row r="11" spans="1:14" ht="20.100000000000001" customHeight="1" x14ac:dyDescent="0.4">
      <c r="A11" s="38" t="s">
        <v>36</v>
      </c>
      <c r="B11" s="68" t="s">
        <v>43</v>
      </c>
      <c r="C11" s="69">
        <v>161550</v>
      </c>
      <c r="D11" s="69">
        <v>107560</v>
      </c>
      <c r="E11" s="70">
        <v>0.66580006190034047</v>
      </c>
    </row>
    <row r="12" spans="1:14" ht="20.100000000000001" customHeight="1" x14ac:dyDescent="0.4">
      <c r="A12" s="38" t="s">
        <v>37</v>
      </c>
      <c r="B12" s="68" t="s">
        <v>44</v>
      </c>
      <c r="C12" s="69">
        <v>161550</v>
      </c>
      <c r="D12" s="69">
        <v>107560</v>
      </c>
      <c r="E12" s="70">
        <v>0.66580006190034047</v>
      </c>
    </row>
    <row r="13" spans="1:14" ht="20.100000000000001" customHeight="1" x14ac:dyDescent="0.4">
      <c r="A13" s="38" t="s">
        <v>38</v>
      </c>
      <c r="B13" s="68" t="s">
        <v>45</v>
      </c>
      <c r="C13" s="69">
        <v>161550</v>
      </c>
      <c r="D13" s="69">
        <v>107560</v>
      </c>
      <c r="E13" s="70">
        <v>0.66580006190034047</v>
      </c>
    </row>
    <row r="14" spans="1:14" ht="20.100000000000001" customHeight="1" x14ac:dyDescent="0.4">
      <c r="A14" s="38" t="s">
        <v>39</v>
      </c>
      <c r="B14" s="68" t="s">
        <v>46</v>
      </c>
      <c r="C14" s="69">
        <v>161550</v>
      </c>
      <c r="D14" s="69">
        <v>107560</v>
      </c>
      <c r="E14" s="70">
        <v>0.66580006190034047</v>
      </c>
    </row>
    <row r="15" spans="1:14" ht="20.100000000000001" customHeight="1" x14ac:dyDescent="0.4">
      <c r="A15" s="38" t="s">
        <v>40</v>
      </c>
      <c r="B15" s="68"/>
      <c r="C15" s="69"/>
      <c r="D15" s="69"/>
      <c r="E15" s="70"/>
    </row>
    <row r="16" spans="1:14" ht="20.100000000000001" customHeight="1" x14ac:dyDescent="0.4">
      <c r="A16" s="38" t="s">
        <v>48</v>
      </c>
      <c r="B16" s="68"/>
      <c r="C16" s="69"/>
      <c r="D16" s="69"/>
      <c r="E16" s="70"/>
    </row>
    <row r="17" spans="1:5" ht="20.100000000000001" customHeight="1" x14ac:dyDescent="0.4">
      <c r="A17" s="38" t="s">
        <v>49</v>
      </c>
      <c r="B17" s="68"/>
      <c r="C17" s="69"/>
      <c r="D17" s="69"/>
      <c r="E17" s="70"/>
    </row>
    <row r="18" spans="1:5" ht="20.100000000000001" customHeight="1" x14ac:dyDescent="0.4">
      <c r="A18" s="38" t="s">
        <v>50</v>
      </c>
      <c r="B18" s="68"/>
      <c r="C18" s="69"/>
      <c r="D18" s="69"/>
      <c r="E18" s="70"/>
    </row>
    <row r="19" spans="1:5" ht="20.100000000000001" customHeight="1" x14ac:dyDescent="0.4">
      <c r="A19" s="105" t="s">
        <v>27</v>
      </c>
      <c r="B19" s="106"/>
      <c r="C19" s="69">
        <f>IF(SUM(C9:C18)=0,"",SUM(C9:C18))</f>
        <v>905700</v>
      </c>
      <c r="D19" s="69">
        <f>IF(SUM(D9:D18)=0,"",SUM(D9:D18))</f>
        <v>598350</v>
      </c>
      <c r="E19" s="70">
        <f>IF(OR(C19="",D19=""),"",D19/C19)</f>
        <v>0.66064922159655515</v>
      </c>
    </row>
    <row r="20" spans="1:5" x14ac:dyDescent="0.4">
      <c r="A20" s="71"/>
    </row>
  </sheetData>
  <sheetProtection algorithmName="SHA-512" hashValue="8CiGIspV+4K8G8XcX/zexxd0HK2podAawLZxqiaFxzRv2BkluQ6FIjzccR6JEyiHfy420sng4v4BEIVhkG/KnQ==" saltValue="itgV2avZKPPr2nW+Rqn2pQ==" spinCount="100000" sheet="1" objects="1" scenarios="1"/>
  <mergeCells count="2">
    <mergeCell ref="A19:B19"/>
    <mergeCell ref="B5:C5"/>
  </mergeCells>
  <phoneticPr fontId="2"/>
  <conditionalFormatting sqref="B5">
    <cfRule type="containsBlanks" dxfId="2" priority="3">
      <formula>LEN(TRIM(B5))=0</formula>
    </cfRule>
  </conditionalFormatting>
  <conditionalFormatting sqref="B9:B18">
    <cfRule type="containsBlanks" dxfId="1" priority="2">
      <formula>LEN(TRIM(B9))=0</formula>
    </cfRule>
  </conditionalFormatting>
  <conditionalFormatting sqref="D7">
    <cfRule type="containsBlanks" dxfId="0" priority="1">
      <formula>LEN(TRIM(D7))=0</formula>
    </cfRule>
  </conditionalFormatting>
  <pageMargins left="0.70866141732283472" right="0.70866141732283472" top="0.55118110236220474" bottom="0.35433070866141736" header="0.31496062992125984" footer="0.31496062992125984"/>
  <pageSetup paperSize="9" firstPageNumber="19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【STEP２】 A_事業所別(記載例)</vt:lpstr>
      <vt:lpstr>【STEP２】 A_全事業所計 （記載例）</vt:lpstr>
      <vt:lpstr>'【STEP２】 A_全事業所計 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永冨やよい</cp:lastModifiedBy>
  <cp:lastPrinted>2022-05-19T07:05:27Z</cp:lastPrinted>
  <dcterms:created xsi:type="dcterms:W3CDTF">2021-11-09T04:25:09Z</dcterms:created>
  <dcterms:modified xsi:type="dcterms:W3CDTF">2022-07-27T05:16:30Z</dcterms:modified>
</cp:coreProperties>
</file>