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4\交通・環境部\E30_全ト協_新・環境基本行動計画\「トラック運送業界の環境ビジョン2030」2022年3月★\33_ホームページ★\簡易算定ツールＨP掲載用★\帳票類\02_記載例Excel９種類（保護あり）★\"/>
    </mc:Choice>
  </mc:AlternateContent>
  <bookViews>
    <workbookView xWindow="0" yWindow="0" windowWidth="19200" windowHeight="11115" tabRatio="829"/>
  </bookViews>
  <sheets>
    <sheet name="【STEP２】 B(記載例)" sheetId="30" r:id="rId1"/>
  </sheets>
  <definedNames>
    <definedName name="_xlnm.Print_Area" localSheetId="0">'【STEP２】 B(記載例)'!$A$1:$O$47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30" l="1"/>
  <c r="L17" i="30"/>
  <c r="L16" i="30"/>
  <c r="L15" i="30"/>
  <c r="L14" i="30"/>
  <c r="L13" i="30"/>
  <c r="L12" i="30"/>
  <c r="L11" i="30"/>
  <c r="L10" i="30"/>
  <c r="L9" i="30"/>
  <c r="M37" i="30" l="1"/>
  <c r="L37" i="30"/>
  <c r="K37" i="30"/>
  <c r="J37" i="30"/>
  <c r="I37" i="30"/>
  <c r="H37" i="30"/>
  <c r="G37" i="30"/>
  <c r="F37" i="30"/>
  <c r="E37" i="30"/>
  <c r="D37" i="30"/>
  <c r="C37" i="30"/>
  <c r="B37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H7" i="30"/>
  <c r="J13" i="30" l="1"/>
  <c r="N47" i="30" l="1"/>
  <c r="I18" i="30" s="1"/>
  <c r="N46" i="30"/>
  <c r="I17" i="30" s="1"/>
  <c r="N45" i="30"/>
  <c r="I16" i="30" s="1"/>
  <c r="N44" i="30"/>
  <c r="I15" i="30" s="1"/>
  <c r="N43" i="30"/>
  <c r="N42" i="30"/>
  <c r="I13" i="30" s="1"/>
  <c r="N41" i="30"/>
  <c r="I12" i="30" s="1"/>
  <c r="N40" i="30"/>
  <c r="I11" i="30" s="1"/>
  <c r="N39" i="30"/>
  <c r="N38" i="30"/>
  <c r="I9" i="30" s="1"/>
  <c r="B34" i="30"/>
  <c r="O34" i="30" s="1"/>
  <c r="G18" i="30" s="1"/>
  <c r="B33" i="30"/>
  <c r="O33" i="30" s="1"/>
  <c r="G17" i="30" s="1"/>
  <c r="B32" i="30"/>
  <c r="O32" i="30" s="1"/>
  <c r="G16" i="30" s="1"/>
  <c r="B31" i="30"/>
  <c r="O31" i="30" s="1"/>
  <c r="G15" i="30" s="1"/>
  <c r="B30" i="30"/>
  <c r="O30" i="30" s="1"/>
  <c r="G14" i="30" s="1"/>
  <c r="B29" i="30"/>
  <c r="O29" i="30" s="1"/>
  <c r="G13" i="30" s="1"/>
  <c r="N13" i="30" s="1"/>
  <c r="B28" i="30"/>
  <c r="O28" i="30" s="1"/>
  <c r="G12" i="30" s="1"/>
  <c r="B27" i="30"/>
  <c r="O27" i="30" s="1"/>
  <c r="G11" i="30" s="1"/>
  <c r="B26" i="30"/>
  <c r="O26" i="30" s="1"/>
  <c r="G10" i="30" s="1"/>
  <c r="B25" i="30"/>
  <c r="O25" i="30" s="1"/>
  <c r="G9" i="30" s="1"/>
  <c r="K18" i="30"/>
  <c r="M18" i="30"/>
  <c r="H18" i="30"/>
  <c r="K17" i="30"/>
  <c r="M17" i="30"/>
  <c r="H17" i="30"/>
  <c r="K16" i="30"/>
  <c r="M16" i="30"/>
  <c r="H16" i="30"/>
  <c r="K15" i="30"/>
  <c r="M15" i="30"/>
  <c r="H15" i="30"/>
  <c r="K14" i="30"/>
  <c r="M14" i="30"/>
  <c r="I14" i="30"/>
  <c r="H14" i="30"/>
  <c r="K13" i="30"/>
  <c r="M13" i="30"/>
  <c r="H13" i="30"/>
  <c r="K12" i="30"/>
  <c r="M12" i="30"/>
  <c r="H12" i="30"/>
  <c r="K11" i="30"/>
  <c r="M11" i="30"/>
  <c r="H11" i="30"/>
  <c r="K10" i="30"/>
  <c r="M10" i="30"/>
  <c r="I10" i="30"/>
  <c r="H10" i="30"/>
  <c r="K9" i="30"/>
  <c r="M9" i="30"/>
  <c r="H9" i="30"/>
  <c r="J11" i="30" l="1"/>
  <c r="I19" i="30"/>
  <c r="N10" i="30"/>
  <c r="J10" i="30"/>
  <c r="N18" i="30"/>
  <c r="O18" i="30" s="1"/>
  <c r="J18" i="30"/>
  <c r="N14" i="30"/>
  <c r="O14" i="30" s="1"/>
  <c r="J14" i="30"/>
  <c r="N11" i="30"/>
  <c r="J16" i="30"/>
  <c r="N16" i="30"/>
  <c r="O16" i="30" s="1"/>
  <c r="N12" i="30"/>
  <c r="O12" i="30" s="1"/>
  <c r="J12" i="30"/>
  <c r="J15" i="30"/>
  <c r="N15" i="30"/>
  <c r="N17" i="30"/>
  <c r="O17" i="30" s="1"/>
  <c r="J17" i="30"/>
  <c r="N9" i="30"/>
  <c r="J9" i="30"/>
  <c r="O13" i="30"/>
  <c r="O11" i="30" l="1"/>
  <c r="N19" i="30"/>
  <c r="O19" i="30" s="1"/>
  <c r="O15" i="30"/>
  <c r="O10" i="30"/>
  <c r="O9" i="30"/>
</calcChain>
</file>

<file path=xl/sharedStrings.xml><?xml version="1.0" encoding="utf-8"?>
<sst xmlns="http://schemas.openxmlformats.org/spreadsheetml/2006/main" count="82" uniqueCount="55">
  <si>
    <t>車名</t>
    <rPh sb="0" eb="1">
      <t>シャ</t>
    </rPh>
    <rPh sb="1" eb="2">
      <t>メイ</t>
    </rPh>
    <phoneticPr fontId="3"/>
  </si>
  <si>
    <t>3tトラック</t>
    <phoneticPr fontId="3"/>
  </si>
  <si>
    <t>10tトラック</t>
    <phoneticPr fontId="3"/>
  </si>
  <si>
    <t>燃料種別</t>
    <rPh sb="0" eb="2">
      <t>ネンリョウ</t>
    </rPh>
    <rPh sb="2" eb="4">
      <t>シュベツ</t>
    </rPh>
    <phoneticPr fontId="3"/>
  </si>
  <si>
    <t>LPG</t>
  </si>
  <si>
    <t>CNG</t>
  </si>
  <si>
    <t>電気</t>
  </si>
  <si>
    <t>■月別車両別走行キロ（㎞/月）</t>
    <rPh sb="1" eb="3">
      <t>ツキベツ</t>
    </rPh>
    <rPh sb="3" eb="5">
      <t>シャリョウ</t>
    </rPh>
    <rPh sb="5" eb="6">
      <t>ベツ</t>
    </rPh>
    <rPh sb="6" eb="8">
      <t>ソウコウ</t>
    </rPh>
    <rPh sb="13" eb="14">
      <t>ツキ</t>
    </rPh>
    <phoneticPr fontId="2"/>
  </si>
  <si>
    <t>計</t>
    <rPh sb="0" eb="1">
      <t>ケイ</t>
    </rPh>
    <phoneticPr fontId="2"/>
  </si>
  <si>
    <t>ガソリン</t>
  </si>
  <si>
    <t>－</t>
  </si>
  <si>
    <t>－</t>
    <phoneticPr fontId="2"/>
  </si>
  <si>
    <t>■月別車両別燃料使用量</t>
    <rPh sb="1" eb="3">
      <t>ツキベツ</t>
    </rPh>
    <rPh sb="3" eb="5">
      <t>シャリョウ</t>
    </rPh>
    <rPh sb="5" eb="6">
      <t>ベツ</t>
    </rPh>
    <rPh sb="6" eb="8">
      <t>ネンリョウ</t>
    </rPh>
    <rPh sb="8" eb="11">
      <t>シヨウリョウ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</si>
  <si>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</si>
  <si>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</si>
  <si>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</si>
  <si>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</si>
  <si>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</si>
  <si>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</si>
  <si>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</si>
  <si>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</si>
  <si>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</si>
  <si>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軽油</t>
  </si>
  <si>
    <t>最大積載量
（kg）
a</t>
    <rPh sb="0" eb="2">
      <t>サイダイ</t>
    </rPh>
    <rPh sb="2" eb="5">
      <t>セキサイリョウ</t>
    </rPh>
    <phoneticPr fontId="2"/>
  </si>
  <si>
    <t>走行キロ
（km）
c</t>
    <rPh sb="0" eb="2">
      <t>ソウコウ</t>
    </rPh>
    <phoneticPr fontId="3"/>
  </si>
  <si>
    <t>計
b</t>
    <rPh sb="0" eb="1">
      <t>ケイ</t>
    </rPh>
    <phoneticPr fontId="2"/>
  </si>
  <si>
    <t>計
c</t>
    <rPh sb="0" eb="1">
      <t>ケイ</t>
    </rPh>
    <phoneticPr fontId="2"/>
  </si>
  <si>
    <t>1tトラック</t>
    <phoneticPr fontId="3"/>
  </si>
  <si>
    <t>2tトラック</t>
    <phoneticPr fontId="3"/>
  </si>
  <si>
    <t>4tトラック</t>
    <phoneticPr fontId="3"/>
  </si>
  <si>
    <t>品川　400　あ　10-21</t>
    <rPh sb="0" eb="2">
      <t>シナガワ</t>
    </rPh>
    <phoneticPr fontId="2"/>
  </si>
  <si>
    <t>期間　：</t>
    <rPh sb="0" eb="2">
      <t>キカン</t>
    </rPh>
    <phoneticPr fontId="2"/>
  </si>
  <si>
    <t>　</t>
  </si>
  <si>
    <t>燃料使用量
b</t>
    <rPh sb="0" eb="2">
      <t>ネンリョウ</t>
    </rPh>
    <rPh sb="2" eb="5">
      <t>シヨウリョウ</t>
    </rPh>
    <phoneticPr fontId="2"/>
  </si>
  <si>
    <t>■車両別の燃費、CO2排出総量（事業年度）</t>
    <phoneticPr fontId="2"/>
  </si>
  <si>
    <t>燃費
o＝c/b</t>
    <rPh sb="0" eb="2">
      <t>ネンピ</t>
    </rPh>
    <phoneticPr fontId="2"/>
  </si>
  <si>
    <t>事業者名</t>
    <rPh sb="2" eb="3">
      <t>シャ</t>
    </rPh>
    <phoneticPr fontId="2"/>
  </si>
  <si>
    <t>○○運送株式会社</t>
    <rPh sb="2" eb="4">
      <t>ウンソウ</t>
    </rPh>
    <rPh sb="4" eb="8">
      <t>カブシキガイシャ</t>
    </rPh>
    <phoneticPr fontId="2"/>
  </si>
  <si>
    <t>№</t>
    <phoneticPr fontId="2"/>
  </si>
  <si>
    <t>CO2
排出総量
（kg-CO2）
q＝b*p</t>
    <rPh sb="6" eb="8">
      <t>ソウリョウ</t>
    </rPh>
    <phoneticPr fontId="2"/>
  </si>
  <si>
    <t>49</t>
    <phoneticPr fontId="2"/>
  </si>
  <si>
    <t>50</t>
    <phoneticPr fontId="2"/>
  </si>
  <si>
    <r>
      <t>【STEP２】</t>
    </r>
    <r>
      <rPr>
        <b/>
        <sz val="16"/>
        <color rgb="FF0070C0"/>
        <rFont val="Meiryo UI"/>
        <family val="3"/>
        <charset val="128"/>
      </rPr>
      <t>　B（記載例）</t>
    </r>
    <rPh sb="10" eb="12">
      <t>キサイ</t>
    </rPh>
    <rPh sb="12" eb="13">
      <t>レイ</t>
    </rPh>
    <phoneticPr fontId="2"/>
  </si>
  <si>
    <t>全社一括・月ごとの、車両ごとの燃料使用量と走行キロを把握している場合</t>
    <rPh sb="15" eb="17">
      <t>ネンリョウ</t>
    </rPh>
    <rPh sb="17" eb="20">
      <t>シヨウリョウ</t>
    </rPh>
    <rPh sb="21" eb="23">
      <t>ソウコウ</t>
    </rPh>
    <rPh sb="26" eb="28">
      <t>ハアク</t>
    </rPh>
    <rPh sb="32" eb="34">
      <t>バアイ</t>
    </rPh>
    <phoneticPr fontId="3"/>
  </si>
  <si>
    <t>品川　100　あ　10-20</t>
    <rPh sb="0" eb="2">
      <t>シナガワ</t>
    </rPh>
    <phoneticPr fontId="2"/>
  </si>
  <si>
    <t>品川　100　あ　10-22</t>
    <rPh sb="0" eb="2">
      <t>シナガワ</t>
    </rPh>
    <phoneticPr fontId="2"/>
  </si>
  <si>
    <t>品川　100　あ　10-23</t>
    <rPh sb="0" eb="2">
      <t>シナガワ</t>
    </rPh>
    <phoneticPr fontId="2"/>
  </si>
  <si>
    <t>品川　100　あ　10-24</t>
    <rPh sb="0" eb="2">
      <t>シナガワ</t>
    </rPh>
    <phoneticPr fontId="2"/>
  </si>
  <si>
    <t>品川　100　あ　10-25</t>
    <rPh sb="0" eb="2">
      <t>シナガワ</t>
    </rPh>
    <phoneticPr fontId="2"/>
  </si>
  <si>
    <t>トラクタ</t>
    <phoneticPr fontId="3"/>
  </si>
  <si>
    <t>1㎞当たり
CO2排出量
(kg-CO2/㎞)
r＝q/c</t>
    <phoneticPr fontId="2"/>
  </si>
  <si>
    <t xml:space="preserve"> </t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</si>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</sst>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179" fontId="6" fillId="0" borderId="0" xfId="0" applyNumberFormat="1" applyFont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wrapText="1" shrinkToFit="1"/>
    </xf>
    <xf numFmtId="0" fontId="9" fillId="2" borderId="5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 shrinkToFit="1"/>
    </xf>
    <xf numFmtId="38" fontId="6" fillId="0" borderId="3" xfId="1" applyNumberFormat="1" applyFont="1" applyFill="1" applyBorder="1" applyProtection="1">
      <alignment vertical="center"/>
    </xf>
    <xf numFmtId="176" fontId="11" fillId="0" borderId="6" xfId="1" applyNumberFormat="1" applyFont="1" applyFill="1" applyBorder="1" applyAlignment="1" applyProtection="1">
      <alignment horizontal="left" vertical="center"/>
    </xf>
    <xf numFmtId="176" fontId="11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38" fontId="6" fillId="0" borderId="2" xfId="1" applyNumberFormat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Alignment="1" applyProtection="1">
      <alignment horizontal="right"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6" xfId="0" applyNumberFormat="1" applyFont="1" applyBorder="1" applyAlignment="1" applyProtection="1">
      <alignment horizontal="right" vertical="center"/>
    </xf>
    <xf numFmtId="178" fontId="6" fillId="0" borderId="1" xfId="1" applyNumberFormat="1" applyFont="1" applyBorder="1" applyProtection="1">
      <alignment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6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 wrapText="1"/>
    </xf>
    <xf numFmtId="176" fontId="6" fillId="0" borderId="2" xfId="1" applyNumberFormat="1" applyFont="1" applyFill="1" applyBorder="1" applyAlignment="1" applyProtection="1">
      <alignment horizontal="center" vertical="center"/>
    </xf>
    <xf numFmtId="38" fontId="6" fillId="0" borderId="1" xfId="1" applyFont="1" applyFill="1" applyBorder="1" applyProtection="1">
      <alignment vertical="center"/>
    </xf>
    <xf numFmtId="38" fontId="6" fillId="0" borderId="1" xfId="1" applyFont="1" applyFill="1" applyBorder="1" applyAlignment="1" applyProtection="1">
      <alignment vertical="center"/>
    </xf>
    <xf numFmtId="176" fontId="6" fillId="0" borderId="1" xfId="1" applyNumberFormat="1" applyFont="1" applyFill="1" applyBorder="1" applyAlignment="1" applyProtection="1">
      <alignment horizontal="center" vertical="center"/>
    </xf>
    <xf numFmtId="176" fontId="6" fillId="0" borderId="7" xfId="1" applyNumberFormat="1" applyFont="1" applyFill="1" applyBorder="1" applyAlignment="1" applyProtection="1">
      <alignment horizontal="center" vertical="center"/>
    </xf>
    <xf numFmtId="38" fontId="6" fillId="0" borderId="1" xfId="1" applyFont="1" applyFill="1" applyBorder="1" applyAlignment="1" applyProtection="1">
      <alignment horizontal="right" vertical="center"/>
    </xf>
    <xf numFmtId="38" fontId="6" fillId="0" borderId="0" xfId="1" applyFont="1" applyProtection="1">
      <alignment vertical="center"/>
    </xf>
    <xf numFmtId="0" fontId="6" fillId="2" borderId="5" xfId="0" applyFont="1" applyFill="1" applyBorder="1" applyAlignment="1" applyProtection="1">
      <alignment horizontal="center" vertical="center" wrapText="1" shrinkToFit="1"/>
    </xf>
    <xf numFmtId="49" fontId="6" fillId="2" borderId="1" xfId="0" quotePrefix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6" fontId="6" fillId="0" borderId="3" xfId="1" applyNumberFormat="1" applyFont="1" applyFill="1" applyBorder="1" applyAlignment="1" applyProtection="1">
      <alignment horizontal="right" vertical="center"/>
    </xf>
    <xf numFmtId="38" fontId="6" fillId="0" borderId="3" xfId="1" applyNumberFormat="1" applyFont="1" applyBorder="1" applyProtection="1">
      <alignment vertical="center"/>
    </xf>
    <xf numFmtId="38" fontId="6" fillId="0" borderId="1" xfId="1" applyNumberFormat="1" applyFont="1" applyFill="1" applyBorder="1" applyAlignment="1" applyProtection="1">
      <alignment horizontal="right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38" fontId="6" fillId="0" borderId="7" xfId="1" applyNumberFormat="1" applyFont="1" applyFill="1" applyBorder="1" applyAlignment="1" applyProtection="1">
      <alignment horizontal="right" vertical="center"/>
    </xf>
    <xf numFmtId="38" fontId="6" fillId="0" borderId="4" xfId="1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38" fontId="6" fillId="0" borderId="2" xfId="1" applyFont="1" applyFill="1" applyBorder="1" applyProtection="1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38" fontId="6" fillId="3" borderId="1" xfId="1" applyFont="1" applyFill="1" applyBorder="1" applyProtection="1">
      <alignment vertical="center"/>
    </xf>
    <xf numFmtId="176" fontId="6" fillId="3" borderId="1" xfId="1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38" fontId="6" fillId="0" borderId="4" xfId="0" applyNumberFormat="1" applyFont="1" applyBorder="1" applyAlignment="1" applyProtection="1">
      <alignment horizontal="right" vertical="center"/>
    </xf>
    <xf numFmtId="38" fontId="6" fillId="3" borderId="3" xfId="1" applyFont="1" applyFill="1" applyBorder="1" applyAlignment="1" applyProtection="1">
      <alignment vertical="center"/>
    </xf>
    <xf numFmtId="38" fontId="6" fillId="3" borderId="3" xfId="1" applyFont="1" applyFill="1" applyBorder="1" applyAlignment="1" applyProtection="1">
      <alignment horizontal="right" vertical="center"/>
    </xf>
    <xf numFmtId="38" fontId="6" fillId="3" borderId="1" xfId="1" applyFont="1" applyFill="1" applyBorder="1" applyAlignment="1" applyProtection="1">
      <alignment horizontal="right" vertical="center"/>
    </xf>
    <xf numFmtId="0" fontId="6" fillId="0" borderId="0" xfId="0" applyFont="1" applyFill="1" applyProtection="1">
      <alignment vertical="center"/>
    </xf>
    <xf numFmtId="38" fontId="6" fillId="3" borderId="1" xfId="1" applyFont="1" applyFill="1" applyBorder="1" applyAlignment="1" applyProtection="1">
      <alignment vertical="center"/>
    </xf>
    <xf numFmtId="0" fontId="15" fillId="0" borderId="0" xfId="0" applyFont="1" applyProtection="1">
      <alignment vertical="center"/>
    </xf>
    <xf numFmtId="179" fontId="6" fillId="0" borderId="0" xfId="0" applyNumberFormat="1" applyFont="1">
      <alignment vertical="center"/>
    </xf>
    <xf numFmtId="180" fontId="6" fillId="2" borderId="2" xfId="0" applyNumberFormat="1" applyFont="1" applyFill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177" fontId="6" fillId="0" borderId="4" xfId="0" applyNumberFormat="1" applyFont="1" applyBorder="1" applyAlignment="1" applyProtection="1">
      <alignment horizontal="center" vertical="center"/>
    </xf>
    <xf numFmtId="177" fontId="6" fillId="0" borderId="6" xfId="0" applyNumberFormat="1" applyFont="1" applyBorder="1" applyAlignment="1" applyProtection="1">
      <alignment horizontal="center" vertical="center"/>
    </xf>
    <xf numFmtId="176" fontId="6" fillId="0" borderId="3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 shrinkToFit="1"/>
    </xf>
    <xf numFmtId="0" fontId="7" fillId="2" borderId="8" xfId="0" applyFont="1" applyFill="1" applyBorder="1" applyAlignment="1" applyProtection="1">
      <alignment horizontal="center" vertical="center" wrapText="1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3" borderId="3" xfId="0" applyFont="1" applyFill="1" applyBorder="1" applyAlignment="1" applyProtection="1">
      <alignment horizontal="center" vertical="center" shrinkToFit="1"/>
    </xf>
    <xf numFmtId="0" fontId="6" fillId="3" borderId="6" xfId="0" applyFont="1" applyFill="1" applyBorder="1" applyAlignment="1" applyProtection="1">
      <alignment horizontal="center" vertical="center" shrinkToFit="1"/>
    </xf>
    <xf numFmtId="0" fontId="14" fillId="0" borderId="3" xfId="0" applyFont="1" applyBorder="1" applyAlignment="1" applyProtection="1">
      <alignment horizontal="left" vertical="center" indent="1" shrinkToFit="1"/>
    </xf>
    <xf numFmtId="0" fontId="14" fillId="0" borderId="4" xfId="0" applyFont="1" applyBorder="1" applyAlignment="1" applyProtection="1">
      <alignment horizontal="left" vertical="center" indent="1" shrinkToFit="1"/>
    </xf>
    <xf numFmtId="0" fontId="14" fillId="0" borderId="6" xfId="0" applyFont="1" applyBorder="1" applyAlignment="1" applyProtection="1">
      <alignment horizontal="left" vertical="center" indent="1" shrinkToFit="1"/>
    </xf>
    <xf numFmtId="0" fontId="14" fillId="0" borderId="3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 shrinkToFit="1"/>
    </xf>
  </cellXfs>
  <cellStyles count="3">
    <cellStyle name="桁区切り" xfId="1" builtinId="6"/>
    <cellStyle name="桁区切り 4" xfId="2"/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700538</xdr:colOff>
      <xdr:row>5</xdr:row>
      <xdr:rowOff>152400</xdr:rowOff>
    </xdr:from>
    <xdr:to>
      <xdr:col>7</xdr:col>
      <xdr:colOff>207479</xdr:colOff>
      <xdr:row>6</xdr:row>
      <xdr:rowOff>179733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177288" y="1333500"/>
          <a:ext cx="316566" cy="19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5</xdr:col>
      <xdr:colOff>810271</xdr:colOff>
      <xdr:row>6</xdr:row>
      <xdr:rowOff>1</xdr:rowOff>
    </xdr:from>
    <xdr:to>
      <xdr:col>6</xdr:col>
      <xdr:colOff>808202</xdr:colOff>
      <xdr:row>7</xdr:row>
      <xdr:rowOff>1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752156" y="747347"/>
          <a:ext cx="811219" cy="249116"/>
        </a:xfrm>
        <a:prstGeom prst="roundRect">
          <a:avLst>
            <a:gd name="adj" fmla="val 23189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5</xdr:col>
      <xdr:colOff>9525</xdr:colOff>
      <xdr:row>18</xdr:row>
      <xdr:rowOff>8284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85800" y="1847850"/>
          <a:ext cx="3248025" cy="1913284"/>
        </a:xfrm>
        <a:prstGeom prst="roundRect">
          <a:avLst>
            <a:gd name="adj" fmla="val 5285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19051</xdr:colOff>
      <xdr:row>8</xdr:row>
      <xdr:rowOff>9525</xdr:rowOff>
    </xdr:from>
    <xdr:to>
      <xdr:col>6</xdr:col>
      <xdr:colOff>0</xdr:colOff>
      <xdr:row>18</xdr:row>
      <xdr:rowOff>17809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943351" y="1857375"/>
          <a:ext cx="790574" cy="1913284"/>
        </a:xfrm>
        <a:prstGeom prst="roundRect">
          <a:avLst>
            <a:gd name="adj" fmla="val 8899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</xdr:colOff>
      <xdr:row>24</xdr:row>
      <xdr:rowOff>1</xdr:rowOff>
    </xdr:from>
    <xdr:to>
      <xdr:col>14</xdr:col>
      <xdr:colOff>9525</xdr:colOff>
      <xdr:row>34</xdr:row>
      <xdr:rowOff>19051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950" y="5048251"/>
          <a:ext cx="9715500" cy="1924050"/>
        </a:xfrm>
        <a:prstGeom prst="roundRect">
          <a:avLst>
            <a:gd name="adj" fmla="val 4886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37</xdr:row>
      <xdr:rowOff>0</xdr:rowOff>
    </xdr:from>
    <xdr:to>
      <xdr:col>13</xdr:col>
      <xdr:colOff>9525</xdr:colOff>
      <xdr:row>47</xdr:row>
      <xdr:rowOff>9525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95325" y="7753350"/>
          <a:ext cx="9715500" cy="1914525"/>
        </a:xfrm>
        <a:prstGeom prst="roundRect">
          <a:avLst>
            <a:gd name="adj" fmla="val 5879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2954</xdr:colOff>
      <xdr:row>34</xdr:row>
      <xdr:rowOff>166414</xdr:rowOff>
    </xdr:from>
    <xdr:to>
      <xdr:col>10</xdr:col>
      <xdr:colOff>666050</xdr:colOff>
      <xdr:row>36</xdr:row>
      <xdr:rowOff>68972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241829" y="8095977"/>
          <a:ext cx="2282346" cy="402620"/>
        </a:xfrm>
        <a:prstGeom prst="wedgeRectCallout">
          <a:avLst>
            <a:gd name="adj1" fmla="val -48263"/>
            <a:gd name="adj2" fmla="val 153283"/>
          </a:avLst>
        </a:prstGeom>
        <a:solidFill>
          <a:schemeClr val="accent5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月ごと・車両ごとの走行キロを入力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737332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2</xdr:col>
      <xdr:colOff>559</xdr:colOff>
      <xdr:row>4</xdr:row>
      <xdr:rowOff>11206</xdr:rowOff>
    </xdr:from>
    <xdr:to>
      <xdr:col>7</xdr:col>
      <xdr:colOff>22410</xdr:colOff>
      <xdr:row>5</xdr:row>
      <xdr:rowOff>11206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233206" y="605118"/>
          <a:ext cx="4055969" cy="246529"/>
        </a:xfrm>
        <a:prstGeom prst="roundRect">
          <a:avLst>
            <a:gd name="adj" fmla="val 23189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33617</xdr:colOff>
      <xdr:row>16</xdr:row>
      <xdr:rowOff>0</xdr:rowOff>
    </xdr:from>
    <xdr:to>
      <xdr:col>14</xdr:col>
      <xdr:colOff>783711</xdr:colOff>
      <xdr:row>16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33617" y="3910853"/>
          <a:ext cx="11664623" cy="0"/>
        </a:xfrm>
        <a:prstGeom prst="line">
          <a:avLst/>
        </a:prstGeom>
        <a:ln w="88900" cmpd="dbl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22408</xdr:colOff>
      <xdr:row>32</xdr:row>
      <xdr:rowOff>0</xdr:rowOff>
    </xdr:from>
    <xdr:to>
      <xdr:col>14</xdr:col>
      <xdr:colOff>772502</xdr:colOff>
      <xdr:row>32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22408" y="7171765"/>
          <a:ext cx="11664623" cy="0"/>
        </a:xfrm>
        <a:prstGeom prst="line">
          <a:avLst/>
        </a:prstGeom>
        <a:ln w="88900" cmpd="dbl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45</xdr:row>
      <xdr:rowOff>0</xdr:rowOff>
    </xdr:from>
    <xdr:to>
      <xdr:col>14</xdr:col>
      <xdr:colOff>44823</xdr:colOff>
      <xdr:row>45</xdr:row>
      <xdr:rowOff>2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V="1">
          <a:off x="0" y="10735235"/>
          <a:ext cx="11105029" cy="2"/>
        </a:xfrm>
        <a:prstGeom prst="line">
          <a:avLst/>
        </a:prstGeom>
        <a:ln w="88900" cmpd="dbl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322083</xdr:colOff>
      <xdr:row>2</xdr:row>
      <xdr:rowOff>84711</xdr:rowOff>
    </xdr:from>
    <xdr:to>
      <xdr:col>9</xdr:col>
      <xdr:colOff>45159</xdr:colOff>
      <xdr:row>4</xdr:row>
      <xdr:rowOff>215509</xdr:rowOff>
    </xdr:to>
    <xdr:sp macro="" textlink="">
      <xdr:nvSpPr>
        <xdr:cNvPr id="24" name="吹き出し: 四角形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656083" y="574568"/>
          <a:ext cx="1492005" cy="566227"/>
        </a:xfrm>
        <a:prstGeom prst="wedgeRectCallout">
          <a:avLst>
            <a:gd name="adj1" fmla="val -75166"/>
            <a:gd name="adj2" fmla="val 95819"/>
          </a:avLst>
        </a:prstGeom>
        <a:solidFill>
          <a:schemeClr val="accent5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期首を入力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記入例：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2022/4/1</a:t>
          </a:r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264739</xdr:colOff>
      <xdr:row>3</xdr:row>
      <xdr:rowOff>11206</xdr:rowOff>
    </xdr:from>
    <xdr:to>
      <xdr:col>5</xdr:col>
      <xdr:colOff>763220</xdr:colOff>
      <xdr:row>4</xdr:row>
      <xdr:rowOff>140784</xdr:rowOff>
    </xdr:to>
    <xdr:sp macro="" textlink="">
      <xdr:nvSpPr>
        <xdr:cNvPr id="25" name="吹き出し: 四角形 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3122239" y="761300"/>
          <a:ext cx="1308106" cy="320078"/>
        </a:xfrm>
        <a:prstGeom prst="wedgeRectCallout">
          <a:avLst>
            <a:gd name="adj1" fmla="val -61869"/>
            <a:gd name="adj2" fmla="val 53705"/>
          </a:avLst>
        </a:prstGeom>
        <a:solidFill>
          <a:schemeClr val="accent5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事業者名を入力</a:t>
          </a:r>
        </a:p>
      </xdr:txBody>
    </xdr:sp>
    <xdr:clientData/>
  </xdr:twoCellAnchor>
  <xdr:twoCellAnchor>
    <xdr:from>
      <xdr:col>1</xdr:col>
      <xdr:colOff>738187</xdr:colOff>
      <xdr:row>17</xdr:row>
      <xdr:rowOff>106456</xdr:rowOff>
    </xdr:from>
    <xdr:to>
      <xdr:col>4</xdr:col>
      <xdr:colOff>63950</xdr:colOff>
      <xdr:row>21</xdr:row>
      <xdr:rowOff>0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1164011" y="4577603"/>
          <a:ext cx="1746233" cy="745191"/>
          <a:chOff x="1097521" y="5441017"/>
          <a:chExt cx="1751574" cy="579362"/>
        </a:xfrm>
      </xdr:grpSpPr>
      <xdr:sp macro="" textlink="">
        <xdr:nvSpPr>
          <xdr:cNvPr id="27" name="吹き出し: 四角形 17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/>
        </xdr:nvSpPr>
        <xdr:spPr>
          <a:xfrm>
            <a:off x="1423148" y="5478701"/>
            <a:ext cx="815106" cy="325946"/>
          </a:xfrm>
          <a:prstGeom prst="wedgeRectCallout">
            <a:avLst>
              <a:gd name="adj1" fmla="val 68583"/>
              <a:gd name="adj2" fmla="val -256250"/>
            </a:avLst>
          </a:prstGeom>
          <a:solidFill>
            <a:schemeClr val="accent5">
              <a:lumMod val="40000"/>
              <a:lumOff val="60000"/>
            </a:schemeClr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8" name="吹き出し: 四角形 18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/>
        </xdr:nvSpPr>
        <xdr:spPr>
          <a:xfrm>
            <a:off x="1522538" y="5478702"/>
            <a:ext cx="815106" cy="325946"/>
          </a:xfrm>
          <a:prstGeom prst="wedgeRectCallout">
            <a:avLst>
              <a:gd name="adj1" fmla="val 154383"/>
              <a:gd name="adj2" fmla="val -242707"/>
            </a:avLst>
          </a:prstGeom>
          <a:solidFill>
            <a:schemeClr val="accent5">
              <a:lumMod val="40000"/>
              <a:lumOff val="60000"/>
            </a:schemeClr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9" name="吹き出し: 四角形 10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>
          <a:xfrm>
            <a:off x="1097521" y="5441017"/>
            <a:ext cx="1751574" cy="579362"/>
          </a:xfrm>
          <a:prstGeom prst="wedgeRectCallout">
            <a:avLst>
              <a:gd name="adj1" fmla="val -32629"/>
              <a:gd name="adj2" fmla="val -160896"/>
            </a:avLst>
          </a:prstGeom>
          <a:solidFill>
            <a:schemeClr val="accent5">
              <a:lumMod val="40000"/>
              <a:lumOff val="60000"/>
            </a:schemeClr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車両ごとに車両登録番号、車名、最大積載量を入力</a:t>
            </a:r>
          </a:p>
        </xdr:txBody>
      </xdr:sp>
    </xdr:grpSp>
    <xdr:clientData/>
  </xdr:twoCellAnchor>
  <xdr:twoCellAnchor>
    <xdr:from>
      <xdr:col>4</xdr:col>
      <xdr:colOff>549088</xdr:colOff>
      <xdr:row>17</xdr:row>
      <xdr:rowOff>100853</xdr:rowOff>
    </xdr:from>
    <xdr:to>
      <xdr:col>6</xdr:col>
      <xdr:colOff>284653</xdr:colOff>
      <xdr:row>21</xdr:row>
      <xdr:rowOff>0</xdr:rowOff>
    </xdr:to>
    <xdr:sp macro="" textlink="">
      <xdr:nvSpPr>
        <xdr:cNvPr id="30" name="吹き出し: 四角形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3395382" y="4572000"/>
          <a:ext cx="1349212" cy="579362"/>
        </a:xfrm>
        <a:prstGeom prst="wedgeRectCallout">
          <a:avLst>
            <a:gd name="adj1" fmla="val 9673"/>
            <a:gd name="adj2" fmla="val -159663"/>
          </a:avLst>
        </a:prstGeom>
        <a:solidFill>
          <a:schemeClr val="accent5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燃料種別を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選択肢から選択</a:t>
          </a:r>
        </a:p>
      </xdr:txBody>
    </xdr:sp>
    <xdr:clientData/>
  </xdr:twoCellAnchor>
  <xdr:twoCellAnchor>
    <xdr:from>
      <xdr:col>8</xdr:col>
      <xdr:colOff>428626</xdr:colOff>
      <xdr:row>20</xdr:row>
      <xdr:rowOff>56730</xdr:rowOff>
    </xdr:from>
    <xdr:to>
      <xdr:col>11</xdr:col>
      <xdr:colOff>405092</xdr:colOff>
      <xdr:row>23</xdr:row>
      <xdr:rowOff>58288</xdr:rowOff>
    </xdr:to>
    <xdr:sp macro="" textlink="">
      <xdr:nvSpPr>
        <xdr:cNvPr id="33" name="吹き出し: 四角形 1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6667501" y="5200230"/>
          <a:ext cx="2405341" cy="584964"/>
        </a:xfrm>
        <a:prstGeom prst="wedgeRectCallout">
          <a:avLst>
            <a:gd name="adj1" fmla="val -46078"/>
            <a:gd name="adj2" fmla="val 261709"/>
          </a:avLst>
        </a:prstGeom>
        <a:solidFill>
          <a:schemeClr val="accent5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月ごと・車両ごとの燃料使用量を入力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電気使用量は空欄か「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-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」を入力</a:t>
          </a:r>
        </a:p>
      </xdr:txBody>
    </xdr:sp>
    <xdr:clientData/>
  </xdr:twoCellAnchor>
  <xdr:twoCellAnchor>
    <xdr:from>
      <xdr:col>12</xdr:col>
      <xdr:colOff>797718</xdr:colOff>
      <xdr:row>17</xdr:row>
      <xdr:rowOff>206826</xdr:rowOff>
    </xdr:from>
    <xdr:to>
      <xdr:col>15</xdr:col>
      <xdr:colOff>11905</xdr:colOff>
      <xdr:row>19</xdr:row>
      <xdr:rowOff>23812</xdr:rowOff>
    </xdr:to>
    <xdr:sp macro="" textlink="">
      <xdr:nvSpPr>
        <xdr:cNvPr id="31" name="四角形: 角を丸くする 6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0275093" y="4707389"/>
          <a:ext cx="1714500" cy="293236"/>
        </a:xfrm>
        <a:prstGeom prst="roundRect">
          <a:avLst>
            <a:gd name="adj" fmla="val 23189"/>
          </a:avLst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406717</xdr:colOff>
      <xdr:row>20</xdr:row>
      <xdr:rowOff>68236</xdr:rowOff>
    </xdr:from>
    <xdr:to>
      <xdr:col>14</xdr:col>
      <xdr:colOff>767467</xdr:colOff>
      <xdr:row>22</xdr:row>
      <xdr:rowOff>72328</xdr:rowOff>
    </xdr:to>
    <xdr:sp macro="" textlink="">
      <xdr:nvSpPr>
        <xdr:cNvPr id="32" name="吹き出し: 四角形 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9884092" y="5211736"/>
          <a:ext cx="1980000" cy="337467"/>
        </a:xfrm>
        <a:prstGeom prst="wedgeRectCallout">
          <a:avLst>
            <a:gd name="adj1" fmla="val 10216"/>
            <a:gd name="adj2" fmla="val -101841"/>
          </a:avLst>
        </a:prstGeom>
        <a:solidFill>
          <a:srgbClr val="FFCC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算出結果（全社の排出総量）</a:t>
          </a:r>
        </a:p>
      </xdr:txBody>
    </xdr:sp>
    <xdr:clientData/>
  </xdr:twoCellAnchor>
  <xdr:twoCellAnchor>
    <xdr:from>
      <xdr:col>10</xdr:col>
      <xdr:colOff>707572</xdr:colOff>
      <xdr:row>4</xdr:row>
      <xdr:rowOff>122463</xdr:rowOff>
    </xdr:from>
    <xdr:to>
      <xdr:col>13</xdr:col>
      <xdr:colOff>372679</xdr:colOff>
      <xdr:row>6</xdr:row>
      <xdr:rowOff>65625</xdr:rowOff>
    </xdr:to>
    <xdr:sp macro="" textlink="">
      <xdr:nvSpPr>
        <xdr:cNvPr id="36" name="吹き出し: 四角形 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8626929" y="1047749"/>
          <a:ext cx="2114393" cy="364983"/>
        </a:xfrm>
        <a:prstGeom prst="wedgeRectCallout">
          <a:avLst>
            <a:gd name="adj1" fmla="val 36361"/>
            <a:gd name="adj2" fmla="val 350573"/>
          </a:avLst>
        </a:prstGeom>
        <a:solidFill>
          <a:srgbClr val="FFCC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算出結果（車両ごとの排出量）</a:t>
          </a:r>
        </a:p>
      </xdr:txBody>
    </xdr:sp>
    <xdr:clientData/>
  </xdr:twoCellAnchor>
  <xdr:twoCellAnchor>
    <xdr:from>
      <xdr:col>13</xdr:col>
      <xdr:colOff>0</xdr:colOff>
      <xdr:row>8</xdr:row>
      <xdr:rowOff>3199</xdr:rowOff>
    </xdr:from>
    <xdr:to>
      <xdr:col>14</xdr:col>
      <xdr:colOff>869156</xdr:colOff>
      <xdr:row>14</xdr:row>
      <xdr:rowOff>28800</xdr:rowOff>
    </xdr:to>
    <xdr:sp macro="" textlink="">
      <xdr:nvSpPr>
        <xdr:cNvPr id="37" name="四角形: 角を丸くする 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10287000" y="2467793"/>
          <a:ext cx="1678781" cy="1382913"/>
        </a:xfrm>
        <a:prstGeom prst="roundRect">
          <a:avLst>
            <a:gd name="adj" fmla="val 23189"/>
          </a:avLst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47"/>
  <sheetViews>
    <sheetView showGridLines="0" tabSelected="1" zoomScale="85" zoomScaleNormal="85" zoomScaleSheetLayoutView="85" workbookViewId="0"/>
  </sheetViews>
  <sheetFormatPr defaultRowHeight="15.75" x14ac:dyDescent="0.4"/>
  <cols>
    <col min="1" max="1" width="5.625" style="2" customWidth="1"/>
    <col min="2" max="7" width="10.625" style="2" customWidth="1"/>
    <col min="8" max="8" width="12.5" style="2" bestFit="1" customWidth="1"/>
    <col min="9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57" t="s">
        <v>42</v>
      </c>
    </row>
    <row r="2" spans="1:15" ht="20.100000000000001" customHeight="1" x14ac:dyDescent="0.4">
      <c r="A2" s="22"/>
    </row>
    <row r="3" spans="1:15" ht="20.100000000000001" customHeight="1" x14ac:dyDescent="0.4">
      <c r="A3" s="23" t="s">
        <v>43</v>
      </c>
    </row>
    <row r="4" spans="1:15" ht="15" customHeight="1" x14ac:dyDescent="0.4">
      <c r="A4" s="22"/>
    </row>
    <row r="5" spans="1:15" ht="20.100000000000001" customHeight="1" x14ac:dyDescent="0.4">
      <c r="A5" s="85" t="s">
        <v>36</v>
      </c>
      <c r="B5" s="86"/>
      <c r="C5" s="82" t="s">
        <v>37</v>
      </c>
      <c r="D5" s="83"/>
      <c r="E5" s="83"/>
      <c r="F5" s="83"/>
      <c r="G5" s="84"/>
      <c r="H5" s="24"/>
      <c r="I5" s="24"/>
      <c r="J5" s="22"/>
      <c r="K5" s="22"/>
      <c r="L5" s="22"/>
      <c r="M5" s="22"/>
      <c r="N5" s="22"/>
      <c r="O5" s="22"/>
    </row>
    <row r="6" spans="1:15" ht="14.1" customHeight="1" x14ac:dyDescent="0.4">
      <c r="A6" s="22"/>
    </row>
    <row r="7" spans="1:15" ht="20.100000000000001" customHeight="1" x14ac:dyDescent="0.4">
      <c r="A7" s="1" t="s">
        <v>34</v>
      </c>
      <c r="B7" s="1"/>
      <c r="C7" s="1"/>
      <c r="D7" s="1"/>
      <c r="F7" s="3" t="s">
        <v>31</v>
      </c>
      <c r="G7" s="4">
        <v>44652</v>
      </c>
      <c r="H7" s="58">
        <f>IF(G7="","",DATE(YEAR($G$7),MONTH($G$7)+11,DAY($G$7)))</f>
        <v>44986</v>
      </c>
    </row>
    <row r="8" spans="1:15" ht="67.5" customHeight="1" x14ac:dyDescent="0.4">
      <c r="A8" s="5" t="s">
        <v>38</v>
      </c>
      <c r="B8" s="87" t="s">
        <v>21</v>
      </c>
      <c r="C8" s="88"/>
      <c r="D8" s="6" t="s">
        <v>0</v>
      </c>
      <c r="E8" s="6" t="s">
        <v>23</v>
      </c>
      <c r="F8" s="6" t="s">
        <v>3</v>
      </c>
      <c r="G8" s="76" t="s">
        <v>33</v>
      </c>
      <c r="H8" s="77"/>
      <c r="I8" s="35" t="s">
        <v>24</v>
      </c>
      <c r="J8" s="76" t="s">
        <v>35</v>
      </c>
      <c r="K8" s="77"/>
      <c r="L8" s="74" t="s">
        <v>52</v>
      </c>
      <c r="M8" s="75"/>
      <c r="N8" s="7" t="s">
        <v>39</v>
      </c>
      <c r="O8" s="8" t="s">
        <v>50</v>
      </c>
    </row>
    <row r="9" spans="1:15" ht="18" customHeight="1" x14ac:dyDescent="0.4">
      <c r="A9" s="36" t="s">
        <v>13</v>
      </c>
      <c r="B9" s="78" t="s">
        <v>44</v>
      </c>
      <c r="C9" s="79"/>
      <c r="D9" s="37" t="s">
        <v>2</v>
      </c>
      <c r="E9" s="29">
        <v>10000</v>
      </c>
      <c r="F9" s="28" t="s">
        <v>22</v>
      </c>
      <c r="G9" s="9">
        <f>IF(O25="","",O25)</f>
        <v>6600</v>
      </c>
      <c r="H9" s="10" t="str">
        <f>IF($F9=" "," ",IF($F9="軽油","ℓ",IF($F9="ガソリン","ℓ",IF($F9="LPG","ℓ",IF($F9="CNG","N㎥",IF($F9="電気","kWh"," "))))))</f>
        <v>ℓ</v>
      </c>
      <c r="I9" s="9">
        <f>IF(N38="","",N38)</f>
        <v>21200</v>
      </c>
      <c r="J9" s="38">
        <f>IF(F9="電気"," -      ", IF(OR(G9="",I9="",),"",I9/G9))</f>
        <v>3.2121212121212119</v>
      </c>
      <c r="K9" s="11" t="str">
        <f>IF($F9="","",IF($F9="軽油","㎞/ℓ",IF($F9="ガソリン","㎞/ℓ",IF($F9="LPG","㎞/ℓ",IF($F9="CNG","㎞/N㎥",IF($F9="電気","㎞/kWh"," "))))))</f>
        <v>㎞/ℓ</v>
      </c>
      <c r="L9" s="12">
        <f>IF($F9=" "," ",IF($F9="軽油",2.58,IF($F9="ガソリン",2.32,IF($F9="LPG",1.67,IF($F9="CNG",2.22,IF($F9="電気",0," "))))))</f>
        <v>2.58</v>
      </c>
      <c r="M9" s="10" t="str">
        <f>IF($F9=" "," ",IF($F9="軽油","t-CO2/kℓ",IF($F9="ガソリン","t-CO2/kℓ",IF($F9="LPG","t-CO2/ｋℓ",IF($F9="CNG","t-CO2/1000N㎥",IF($F9="電気","t-CO2/kWh"," "))))))</f>
        <v>t-CO2/kℓ</v>
      </c>
      <c r="N9" s="13">
        <f>IF(G9="","",IF(F9="電気",0,IF(L9=0.000453,ROUND(G9*L9*1000,2-INT(LOG(ABS(G9*L9*1000)))),ROUND(G9*L9,2-INT(LOG(ABS(G9*L9)))))))</f>
        <v>17000</v>
      </c>
      <c r="O9" s="14">
        <f t="shared" ref="O9:O18" si="0">IF(OR(I9="",N9="",),"",N9/I9)</f>
        <v>0.80188679245283023</v>
      </c>
    </row>
    <row r="10" spans="1:15" ht="18" customHeight="1" x14ac:dyDescent="0.4">
      <c r="A10" s="36" t="s">
        <v>14</v>
      </c>
      <c r="B10" s="66" t="s">
        <v>30</v>
      </c>
      <c r="C10" s="67"/>
      <c r="D10" s="37" t="s">
        <v>27</v>
      </c>
      <c r="E10" s="29">
        <v>1000</v>
      </c>
      <c r="F10" s="31" t="s">
        <v>9</v>
      </c>
      <c r="G10" s="9">
        <f>IF(O26="","",O26)</f>
        <v>1290</v>
      </c>
      <c r="H10" s="10" t="str">
        <f t="shared" ref="H10:H18" si="1">IF($F10=" "," ",IF($F10="軽油","ℓ",IF($F10="ガソリン","ℓ",IF($F10="LPG","ℓ",IF($F10="CNG","N㎥",IF($F10="電気","kWh"," "))))))</f>
        <v>ℓ</v>
      </c>
      <c r="I10" s="39">
        <f t="shared" ref="I10:I18" si="2">IF(N39="","",N39)</f>
        <v>11750</v>
      </c>
      <c r="J10" s="38">
        <f t="shared" ref="J10:J18" si="3">IF(F10="電気"," -      ", IF(OR(G10="",I10="",),"",I10/G10))</f>
        <v>9.1085271317829459</v>
      </c>
      <c r="K10" s="11" t="str">
        <f t="shared" ref="K10:K18" si="4">IF($F10=" "," ",IF($F10="軽油","㎞/ℓ",IF($F10="ガソリン","㎞/ℓ",IF($F10="LPG","㎞/ℓ",IF($F10="CNG","㎞/N㎥",IF($F10="電気","㎞/kWh"," "))))))</f>
        <v>㎞/ℓ</v>
      </c>
      <c r="L10" s="12">
        <f t="shared" ref="L10:L18" si="5">IF($F10=" "," ",IF($F10="軽油",2.58,IF($F10="ガソリン",2.32,IF($F10="LPG",1.67,IF($F10="CNG",2.22,IF($F10="電気",0," "))))))</f>
        <v>2.3199999999999998</v>
      </c>
      <c r="M10" s="10" t="str">
        <f t="shared" ref="M10:M18" si="6">IF($F10=" "," ",IF($F10="軽油","t-CO2/kℓ",IF($F10="ガソリン","t-CO2/kℓ",IF($F10="LPG","t-CO2/ｋℓ",IF($F10="CNG","t-CO2/1000N㎥",IF($F10="電気","t-CO2/kWh"," "))))))</f>
        <v>t-CO2/kℓ</v>
      </c>
      <c r="N10" s="40">
        <f t="shared" ref="N10:N18" si="7">IF(G10="","",IF(F10="電気",0,IF(L10=0.000453,ROUND(G10*L10*1000,2-INT(LOG(ABS(G10*L10*1000)))),ROUND(G10*L10,2-INT(LOG(ABS(G10*L10)))))))</f>
        <v>2990</v>
      </c>
      <c r="O10" s="14">
        <f t="shared" si="0"/>
        <v>0.25446808510638297</v>
      </c>
    </row>
    <row r="11" spans="1:15" ht="18" customHeight="1" x14ac:dyDescent="0.4">
      <c r="A11" s="41" t="s">
        <v>15</v>
      </c>
      <c r="B11" s="66" t="s">
        <v>45</v>
      </c>
      <c r="C11" s="67"/>
      <c r="D11" s="37" t="s">
        <v>28</v>
      </c>
      <c r="E11" s="29">
        <v>2000</v>
      </c>
      <c r="F11" s="31" t="s">
        <v>4</v>
      </c>
      <c r="G11" s="9">
        <f>IF(O27="","",O27)</f>
        <v>2000</v>
      </c>
      <c r="H11" s="10" t="str">
        <f t="shared" si="1"/>
        <v>ℓ</v>
      </c>
      <c r="I11" s="39">
        <f>IF(N40="","",N40)</f>
        <v>13700</v>
      </c>
      <c r="J11" s="38">
        <f>IF(F11="電気"," -      ", IF(OR(G11="",I11="",),"",I11/G11))</f>
        <v>6.85</v>
      </c>
      <c r="K11" s="11" t="str">
        <f t="shared" si="4"/>
        <v>㎞/ℓ</v>
      </c>
      <c r="L11" s="12">
        <f t="shared" si="5"/>
        <v>1.67</v>
      </c>
      <c r="M11" s="10" t="str">
        <f t="shared" si="6"/>
        <v>t-CO2/ｋℓ</v>
      </c>
      <c r="N11" s="42">
        <f t="shared" si="7"/>
        <v>3340</v>
      </c>
      <c r="O11" s="14">
        <f t="shared" si="0"/>
        <v>0.24379562043795622</v>
      </c>
    </row>
    <row r="12" spans="1:15" ht="18" customHeight="1" x14ac:dyDescent="0.4">
      <c r="A12" s="41" t="s">
        <v>16</v>
      </c>
      <c r="B12" s="66" t="s">
        <v>46</v>
      </c>
      <c r="C12" s="67"/>
      <c r="D12" s="37" t="s">
        <v>1</v>
      </c>
      <c r="E12" s="29">
        <v>3000</v>
      </c>
      <c r="F12" s="31" t="s">
        <v>5</v>
      </c>
      <c r="G12" s="9">
        <f>IF(O28="","",O28)</f>
        <v>4200</v>
      </c>
      <c r="H12" s="10" t="str">
        <f t="shared" si="1"/>
        <v>N㎥</v>
      </c>
      <c r="I12" s="39">
        <f t="shared" si="2"/>
        <v>20200</v>
      </c>
      <c r="J12" s="38">
        <f t="shared" si="3"/>
        <v>4.8095238095238093</v>
      </c>
      <c r="K12" s="11" t="str">
        <f t="shared" si="4"/>
        <v>㎞/N㎥</v>
      </c>
      <c r="L12" s="12">
        <f t="shared" si="5"/>
        <v>2.2200000000000002</v>
      </c>
      <c r="M12" s="10" t="str">
        <f t="shared" si="6"/>
        <v>t-CO2/1000N㎥</v>
      </c>
      <c r="N12" s="43">
        <f t="shared" si="7"/>
        <v>9320</v>
      </c>
      <c r="O12" s="14">
        <f t="shared" si="0"/>
        <v>0.46138613861386141</v>
      </c>
    </row>
    <row r="13" spans="1:15" ht="18" customHeight="1" x14ac:dyDescent="0.4">
      <c r="A13" s="41" t="s">
        <v>17</v>
      </c>
      <c r="B13" s="66" t="s">
        <v>47</v>
      </c>
      <c r="C13" s="67"/>
      <c r="D13" s="44" t="s">
        <v>29</v>
      </c>
      <c r="E13" s="45">
        <v>4000</v>
      </c>
      <c r="F13" s="31" t="s">
        <v>6</v>
      </c>
      <c r="G13" s="9" t="str">
        <f>IF(O29="","",O29)</f>
        <v xml:space="preserve">        -</v>
      </c>
      <c r="H13" s="10" t="str">
        <f t="shared" si="1"/>
        <v>kWh</v>
      </c>
      <c r="I13" s="39">
        <f>IF(N42="","",N42)</f>
        <v>9900</v>
      </c>
      <c r="J13" s="38" t="str">
        <f t="shared" si="3"/>
        <v xml:space="preserve"> -      </v>
      </c>
      <c r="K13" s="11" t="str">
        <f t="shared" si="4"/>
        <v>㎞/kWh</v>
      </c>
      <c r="L13" s="12">
        <f t="shared" si="5"/>
        <v>0</v>
      </c>
      <c r="M13" s="10" t="str">
        <f t="shared" si="6"/>
        <v>t-CO2/kWh</v>
      </c>
      <c r="N13" s="43">
        <f>IF(G13="","",IF(F13="電気",0,IF(L13=0.000453,ROUND(G13*L13*1000,2-INT(LOG(ABS(G13*L13*1000)))),ROUND(G13*L13,2-INT(LOG(ABS(G13*L13)))))))</f>
        <v>0</v>
      </c>
      <c r="O13" s="14">
        <f t="shared" si="0"/>
        <v>0</v>
      </c>
    </row>
    <row r="14" spans="1:15" ht="18" customHeight="1" x14ac:dyDescent="0.4">
      <c r="A14" s="41" t="s">
        <v>18</v>
      </c>
      <c r="B14" s="66" t="s">
        <v>48</v>
      </c>
      <c r="C14" s="67"/>
      <c r="D14" s="37" t="s">
        <v>49</v>
      </c>
      <c r="E14" s="29">
        <v>40000</v>
      </c>
      <c r="F14" s="31" t="s">
        <v>22</v>
      </c>
      <c r="G14" s="9">
        <f t="shared" ref="G14:G18" si="8">IF(O30="","",O30)</f>
        <v>10800</v>
      </c>
      <c r="H14" s="10" t="str">
        <f t="shared" si="1"/>
        <v>ℓ</v>
      </c>
      <c r="I14" s="39">
        <f t="shared" si="2"/>
        <v>21200</v>
      </c>
      <c r="J14" s="38">
        <f t="shared" si="3"/>
        <v>1.962962962962963</v>
      </c>
      <c r="K14" s="11" t="str">
        <f t="shared" si="4"/>
        <v>㎞/ℓ</v>
      </c>
      <c r="L14" s="12">
        <f t="shared" si="5"/>
        <v>2.58</v>
      </c>
      <c r="M14" s="10" t="str">
        <f t="shared" si="6"/>
        <v>t-CO2/kℓ</v>
      </c>
      <c r="N14" s="43">
        <f t="shared" si="7"/>
        <v>27900</v>
      </c>
      <c r="O14" s="14">
        <f t="shared" si="0"/>
        <v>1.3160377358490567</v>
      </c>
    </row>
    <row r="15" spans="1:15" ht="18" customHeight="1" x14ac:dyDescent="0.4">
      <c r="A15" s="41" t="s">
        <v>19</v>
      </c>
      <c r="B15" s="66"/>
      <c r="C15" s="67"/>
      <c r="D15" s="37"/>
      <c r="E15" s="29"/>
      <c r="F15" s="31"/>
      <c r="G15" s="9" t="str">
        <f t="shared" si="8"/>
        <v/>
      </c>
      <c r="H15" s="10" t="str">
        <f t="shared" si="1"/>
        <v xml:space="preserve"> </v>
      </c>
      <c r="I15" s="39" t="str">
        <f t="shared" si="2"/>
        <v/>
      </c>
      <c r="J15" s="38" t="str">
        <f t="shared" si="3"/>
        <v/>
      </c>
      <c r="K15" s="11" t="str">
        <f t="shared" si="4"/>
        <v xml:space="preserve"> </v>
      </c>
      <c r="L15" s="12" t="str">
        <f t="shared" si="5"/>
        <v xml:space="preserve"> </v>
      </c>
      <c r="M15" s="10" t="str">
        <f t="shared" si="6"/>
        <v xml:space="preserve"> </v>
      </c>
      <c r="N15" s="43" t="str">
        <f t="shared" si="7"/>
        <v/>
      </c>
      <c r="O15" s="14" t="str">
        <f t="shared" si="0"/>
        <v/>
      </c>
    </row>
    <row r="16" spans="1:15" ht="18" customHeight="1" x14ac:dyDescent="0.4">
      <c r="A16" s="41" t="s">
        <v>20</v>
      </c>
      <c r="B16" s="66"/>
      <c r="C16" s="67"/>
      <c r="D16" s="37"/>
      <c r="E16" s="29"/>
      <c r="F16" s="31"/>
      <c r="G16" s="9" t="str">
        <f t="shared" si="8"/>
        <v/>
      </c>
      <c r="H16" s="10" t="str">
        <f t="shared" si="1"/>
        <v xml:space="preserve"> </v>
      </c>
      <c r="I16" s="39" t="str">
        <f t="shared" si="2"/>
        <v/>
      </c>
      <c r="J16" s="38" t="str">
        <f t="shared" si="3"/>
        <v/>
      </c>
      <c r="K16" s="11" t="str">
        <f t="shared" si="4"/>
        <v xml:space="preserve"> </v>
      </c>
      <c r="L16" s="12" t="str">
        <f t="shared" si="5"/>
        <v xml:space="preserve"> </v>
      </c>
      <c r="M16" s="10" t="str">
        <f t="shared" si="6"/>
        <v xml:space="preserve"> </v>
      </c>
      <c r="N16" s="43" t="str">
        <f t="shared" si="7"/>
        <v/>
      </c>
      <c r="O16" s="14" t="str">
        <f t="shared" si="0"/>
        <v/>
      </c>
    </row>
    <row r="17" spans="1:15" ht="18" customHeight="1" x14ac:dyDescent="0.4">
      <c r="A17" s="41" t="s">
        <v>40</v>
      </c>
      <c r="B17" s="80"/>
      <c r="C17" s="81"/>
      <c r="D17" s="46"/>
      <c r="E17" s="47"/>
      <c r="F17" s="48" t="s">
        <v>32</v>
      </c>
      <c r="G17" s="9" t="str">
        <f t="shared" si="8"/>
        <v/>
      </c>
      <c r="H17" s="10" t="str">
        <f t="shared" si="1"/>
        <v xml:space="preserve"> </v>
      </c>
      <c r="I17" s="39" t="str">
        <f t="shared" si="2"/>
        <v/>
      </c>
      <c r="J17" s="38" t="str">
        <f t="shared" si="3"/>
        <v/>
      </c>
      <c r="K17" s="11" t="str">
        <f t="shared" si="4"/>
        <v xml:space="preserve"> </v>
      </c>
      <c r="L17" s="12" t="str">
        <f t="shared" si="5"/>
        <v xml:space="preserve"> </v>
      </c>
      <c r="M17" s="10" t="str">
        <f t="shared" si="6"/>
        <v xml:space="preserve"> </v>
      </c>
      <c r="N17" s="43" t="str">
        <f t="shared" si="7"/>
        <v/>
      </c>
      <c r="O17" s="14" t="str">
        <f t="shared" si="0"/>
        <v/>
      </c>
    </row>
    <row r="18" spans="1:15" ht="18" customHeight="1" x14ac:dyDescent="0.4">
      <c r="A18" s="41" t="s">
        <v>41</v>
      </c>
      <c r="B18" s="66"/>
      <c r="C18" s="67"/>
      <c r="D18" s="37"/>
      <c r="E18" s="29"/>
      <c r="F18" s="31" t="s">
        <v>32</v>
      </c>
      <c r="G18" s="9" t="str">
        <f t="shared" si="8"/>
        <v/>
      </c>
      <c r="H18" s="10" t="str">
        <f t="shared" si="1"/>
        <v xml:space="preserve"> </v>
      </c>
      <c r="I18" s="39" t="str">
        <f t="shared" si="2"/>
        <v/>
      </c>
      <c r="J18" s="38" t="str">
        <f t="shared" si="3"/>
        <v/>
      </c>
      <c r="K18" s="11" t="str">
        <f t="shared" si="4"/>
        <v xml:space="preserve"> </v>
      </c>
      <c r="L18" s="12" t="str">
        <f t="shared" si="5"/>
        <v xml:space="preserve"> </v>
      </c>
      <c r="M18" s="10" t="str">
        <f t="shared" si="6"/>
        <v xml:space="preserve"> </v>
      </c>
      <c r="N18" s="43" t="str">
        <f t="shared" si="7"/>
        <v/>
      </c>
      <c r="O18" s="14" t="str">
        <f t="shared" si="0"/>
        <v/>
      </c>
    </row>
    <row r="19" spans="1:15" ht="20.100000000000001" customHeight="1" x14ac:dyDescent="0.4">
      <c r="A19" s="49" t="s">
        <v>8</v>
      </c>
      <c r="B19" s="50"/>
      <c r="C19" s="50"/>
      <c r="D19" s="50"/>
      <c r="E19" s="50"/>
      <c r="F19" s="15" t="s">
        <v>11</v>
      </c>
      <c r="G19" s="68" t="s">
        <v>11</v>
      </c>
      <c r="H19" s="69"/>
      <c r="I19" s="51">
        <f>IF(SUM(I9:I18)=0,"",SUM(I9:I18))</f>
        <v>97950</v>
      </c>
      <c r="J19" s="72" t="s">
        <v>10</v>
      </c>
      <c r="K19" s="73"/>
      <c r="L19" s="70" t="s">
        <v>10</v>
      </c>
      <c r="M19" s="71"/>
      <c r="N19" s="16">
        <f>IF(SUM(N9:N18)=0,"",SUM(N9:N18))</f>
        <v>60550</v>
      </c>
      <c r="O19" s="17">
        <f>IF(OR(I19="",N19="",),"",N19/I19)</f>
        <v>0.61817253700867791</v>
      </c>
    </row>
    <row r="20" spans="1:15" s="61" customFormat="1" ht="15" customHeight="1" x14ac:dyDescent="0.4">
      <c r="A20" s="60" t="s">
        <v>53</v>
      </c>
      <c r="F20" s="18"/>
      <c r="G20" s="62"/>
      <c r="H20" s="62"/>
      <c r="I20" s="63"/>
      <c r="J20" s="64"/>
      <c r="K20" s="64"/>
      <c r="L20" s="19"/>
      <c r="M20" s="20"/>
      <c r="N20" s="20"/>
      <c r="O20" s="21"/>
    </row>
    <row r="21" spans="1:15" s="61" customFormat="1" ht="15" customHeight="1" x14ac:dyDescent="0.4">
      <c r="A21" s="65" t="s">
        <v>54</v>
      </c>
      <c r="F21" s="18"/>
      <c r="G21" s="62"/>
      <c r="H21" s="62"/>
      <c r="I21" s="63"/>
      <c r="J21" s="64"/>
      <c r="K21" s="64"/>
      <c r="L21" s="19"/>
      <c r="M21" s="20"/>
      <c r="N21" s="20"/>
      <c r="O21" s="21"/>
    </row>
    <row r="22" spans="1:15" ht="13.5" customHeight="1" x14ac:dyDescent="0.4">
      <c r="E22" s="25"/>
      <c r="F22" s="25"/>
      <c r="G22" s="25"/>
      <c r="H22" s="25"/>
      <c r="I22" s="25"/>
      <c r="J22" s="25"/>
      <c r="K22" s="25"/>
    </row>
    <row r="23" spans="1:15" ht="20.100000000000001" customHeight="1" x14ac:dyDescent="0.4">
      <c r="A23" s="26" t="s">
        <v>12</v>
      </c>
      <c r="B23" s="26"/>
      <c r="C23" s="26"/>
      <c r="D23" s="26"/>
    </row>
    <row r="24" spans="1:15" ht="30" customHeight="1" x14ac:dyDescent="0.4">
      <c r="A24" s="5" t="s">
        <v>38</v>
      </c>
      <c r="B24" s="6" t="s">
        <v>3</v>
      </c>
      <c r="C24" s="59">
        <f>IF($G$7="","",$G$7)</f>
        <v>44652</v>
      </c>
      <c r="D24" s="59">
        <f>IF($G$7="","",DATE(YEAR($G$7),MONTH($G$7)+1,DAY($G$7)))</f>
        <v>44682</v>
      </c>
      <c r="E24" s="59">
        <f>IF($G$7="","",DATE(YEAR($G$7),MONTH($G$7)+2,DAY($G$7)))</f>
        <v>44713</v>
      </c>
      <c r="F24" s="59">
        <f>IF($G$7="","",DATE(YEAR($G$7),MONTH($G$7)+3,DAY($G$7)))</f>
        <v>44743</v>
      </c>
      <c r="G24" s="59">
        <f>IF($G$7="","",DATE(YEAR($G$7),MONTH($G$7)+4,DAY($G$7)))</f>
        <v>44774</v>
      </c>
      <c r="H24" s="59">
        <f>IF($G$7="","",DATE(YEAR($G$7),MONTH($G$7)+5,DAY($G$7)))</f>
        <v>44805</v>
      </c>
      <c r="I24" s="59">
        <f>IF($G$7="","",DATE(YEAR($G$7),MONTH($G$7)+6,DAY($G$7)))</f>
        <v>44835</v>
      </c>
      <c r="J24" s="59">
        <f>IF($G$7="","",DATE(YEAR($G$7),MONTH($G$7)+7,DAY($G$7)))</f>
        <v>44866</v>
      </c>
      <c r="K24" s="59">
        <f>IF($G$7="","",DATE(YEAR($G$7),MONTH($G$7)+8,DAY($G$7)))</f>
        <v>44896</v>
      </c>
      <c r="L24" s="59">
        <f>IF($G$7="","",DATE(YEAR($G$7),MONTH($G$7)+9,DAY($G$7)))</f>
        <v>44927</v>
      </c>
      <c r="M24" s="59">
        <f>IF($G$7="","",DATE(YEAR($G$7),MONTH($G$7)+10,DAY($G$7)))</f>
        <v>44958</v>
      </c>
      <c r="N24" s="59">
        <f>IF($G$7="","",DATE(YEAR($G$7),MONTH($G$7)+11,DAY($G$7)))</f>
        <v>44986</v>
      </c>
      <c r="O24" s="27" t="s">
        <v>25</v>
      </c>
    </row>
    <row r="25" spans="1:15" ht="15" customHeight="1" x14ac:dyDescent="0.4">
      <c r="A25" s="36" t="s">
        <v>13</v>
      </c>
      <c r="B25" s="28" t="str">
        <f t="shared" ref="B25:B34" si="9">IF($F9=" "," ",IF($F9="軽油","軽油(ℓ)",IF($F9="ガソリン","ガソリン(ℓ)",IF($F9="LPG","LPG(ℓ)",IF($F9="CNG","CNG(N㎥)",IF($F9="電気","電気(kWh)"," "))))))</f>
        <v>軽油(ℓ)</v>
      </c>
      <c r="C25" s="29">
        <v>900</v>
      </c>
      <c r="D25" s="30">
        <v>900</v>
      </c>
      <c r="E25" s="29">
        <v>1000</v>
      </c>
      <c r="F25" s="29">
        <v>900</v>
      </c>
      <c r="G25" s="29">
        <v>1000</v>
      </c>
      <c r="H25" s="29">
        <v>1000</v>
      </c>
      <c r="I25" s="29">
        <v>900</v>
      </c>
      <c r="J25" s="52"/>
      <c r="K25" s="52"/>
      <c r="L25" s="52"/>
      <c r="M25" s="52"/>
      <c r="N25" s="52"/>
      <c r="O25" s="30">
        <f t="shared" ref="O25:O28" si="10">IF(B25="電気(kWh)","       -",IF(SUM(C25:N25)=0,"",SUM(C25:N25)))</f>
        <v>6600</v>
      </c>
    </row>
    <row r="26" spans="1:15" ht="15" customHeight="1" x14ac:dyDescent="0.4">
      <c r="A26" s="36" t="s">
        <v>14</v>
      </c>
      <c r="B26" s="31" t="str">
        <f t="shared" si="9"/>
        <v>ガソリン(ℓ)</v>
      </c>
      <c r="C26" s="29">
        <v>180</v>
      </c>
      <c r="D26" s="30">
        <v>180</v>
      </c>
      <c r="E26" s="29">
        <v>180</v>
      </c>
      <c r="F26" s="29">
        <v>200</v>
      </c>
      <c r="G26" s="29">
        <v>200</v>
      </c>
      <c r="H26" s="29">
        <v>180</v>
      </c>
      <c r="I26" s="29">
        <v>170</v>
      </c>
      <c r="J26" s="52"/>
      <c r="K26" s="52"/>
      <c r="L26" s="52"/>
      <c r="M26" s="52"/>
      <c r="N26" s="52"/>
      <c r="O26" s="30">
        <f t="shared" si="10"/>
        <v>1290</v>
      </c>
    </row>
    <row r="27" spans="1:15" ht="15" customHeight="1" x14ac:dyDescent="0.4">
      <c r="A27" s="41" t="s">
        <v>15</v>
      </c>
      <c r="B27" s="31" t="str">
        <f t="shared" si="9"/>
        <v>LPG(ℓ)</v>
      </c>
      <c r="C27" s="33">
        <v>300</v>
      </c>
      <c r="D27" s="33">
        <v>300</v>
      </c>
      <c r="E27" s="33">
        <v>300</v>
      </c>
      <c r="F27" s="33">
        <v>350</v>
      </c>
      <c r="G27" s="33">
        <v>300</v>
      </c>
      <c r="H27" s="33">
        <v>250</v>
      </c>
      <c r="I27" s="33">
        <v>200</v>
      </c>
      <c r="J27" s="52"/>
      <c r="K27" s="52"/>
      <c r="L27" s="52"/>
      <c r="M27" s="52"/>
      <c r="N27" s="52"/>
      <c r="O27" s="30">
        <f t="shared" si="10"/>
        <v>2000</v>
      </c>
    </row>
    <row r="28" spans="1:15" ht="15" customHeight="1" x14ac:dyDescent="0.4">
      <c r="A28" s="41" t="s">
        <v>16</v>
      </c>
      <c r="B28" s="31" t="str">
        <f t="shared" si="9"/>
        <v>CNG(N㎥)</v>
      </c>
      <c r="C28" s="29">
        <v>600</v>
      </c>
      <c r="D28" s="30">
        <v>650</v>
      </c>
      <c r="E28" s="29">
        <v>550</v>
      </c>
      <c r="F28" s="29">
        <v>500</v>
      </c>
      <c r="G28" s="29">
        <v>600</v>
      </c>
      <c r="H28" s="30">
        <v>700</v>
      </c>
      <c r="I28" s="29">
        <v>600</v>
      </c>
      <c r="J28" s="52"/>
      <c r="K28" s="52"/>
      <c r="L28" s="52"/>
      <c r="M28" s="52"/>
      <c r="N28" s="52"/>
      <c r="O28" s="30">
        <f t="shared" si="10"/>
        <v>4200</v>
      </c>
    </row>
    <row r="29" spans="1:15" ht="15" customHeight="1" x14ac:dyDescent="0.4">
      <c r="A29" s="41" t="s">
        <v>17</v>
      </c>
      <c r="B29" s="31" t="str">
        <f t="shared" si="9"/>
        <v>電気(kWh)</v>
      </c>
      <c r="C29" s="52" t="s">
        <v>51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30" t="str">
        <f>IF(B29="電気(kWh)","        -",IF(SUM(C29:N29)=0,"",SUM(C29:N29)))</f>
        <v xml:space="preserve">        -</v>
      </c>
    </row>
    <row r="30" spans="1:15" ht="15" customHeight="1" x14ac:dyDescent="0.4">
      <c r="A30" s="41" t="s">
        <v>18</v>
      </c>
      <c r="B30" s="31" t="str">
        <f t="shared" si="9"/>
        <v>軽油(ℓ)</v>
      </c>
      <c r="C30" s="29">
        <v>1200</v>
      </c>
      <c r="D30" s="30">
        <v>1200</v>
      </c>
      <c r="E30" s="29">
        <v>1500</v>
      </c>
      <c r="F30" s="29">
        <v>1600</v>
      </c>
      <c r="G30" s="29">
        <v>1500</v>
      </c>
      <c r="H30" s="29">
        <v>1800</v>
      </c>
      <c r="I30" s="29">
        <v>2000</v>
      </c>
      <c r="J30" s="52"/>
      <c r="K30" s="52"/>
      <c r="L30" s="52"/>
      <c r="M30" s="52"/>
      <c r="N30" s="52"/>
      <c r="O30" s="30">
        <f t="shared" ref="O30:O34" si="11">IF(B30="電気(kWh)","       -",IF(SUM(C30:N30)=0,"",SUM(C30:N30)))</f>
        <v>10800</v>
      </c>
    </row>
    <row r="31" spans="1:15" ht="15" customHeight="1" x14ac:dyDescent="0.4">
      <c r="A31" s="41" t="s">
        <v>19</v>
      </c>
      <c r="B31" s="31" t="str">
        <f t="shared" si="9"/>
        <v xml:space="preserve"> 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30" t="str">
        <f t="shared" si="11"/>
        <v/>
      </c>
    </row>
    <row r="32" spans="1:15" ht="15" customHeight="1" x14ac:dyDescent="0.4">
      <c r="A32" s="41" t="s">
        <v>20</v>
      </c>
      <c r="B32" s="31" t="str">
        <f t="shared" si="9"/>
        <v xml:space="preserve"> 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30" t="str">
        <f t="shared" si="11"/>
        <v/>
      </c>
    </row>
    <row r="33" spans="1:16" ht="15" customHeight="1" x14ac:dyDescent="0.4">
      <c r="A33" s="41" t="s">
        <v>40</v>
      </c>
      <c r="B33" s="31" t="str">
        <f t="shared" si="9"/>
        <v xml:space="preserve"> 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30" t="str">
        <f t="shared" si="11"/>
        <v/>
      </c>
    </row>
    <row r="34" spans="1:16" ht="15" customHeight="1" x14ac:dyDescent="0.4">
      <c r="A34" s="41" t="s">
        <v>41</v>
      </c>
      <c r="B34" s="32" t="str">
        <f t="shared" si="9"/>
        <v xml:space="preserve"> 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30" t="str">
        <f t="shared" si="11"/>
        <v/>
      </c>
    </row>
    <row r="35" spans="1:16" ht="19.5" customHeight="1" x14ac:dyDescent="0.4"/>
    <row r="36" spans="1:16" ht="20.100000000000001" customHeight="1" x14ac:dyDescent="0.4">
      <c r="A36" s="26" t="s">
        <v>7</v>
      </c>
      <c r="B36" s="26"/>
      <c r="C36" s="26"/>
      <c r="D36" s="26"/>
    </row>
    <row r="37" spans="1:16" ht="30" customHeight="1" x14ac:dyDescent="0.4">
      <c r="A37" s="5" t="s">
        <v>38</v>
      </c>
      <c r="B37" s="59">
        <f>IF($G$7="","",$G$7)</f>
        <v>44652</v>
      </c>
      <c r="C37" s="59">
        <f>IF($G$7="","",DATE(YEAR($G$7),MONTH($G$7)+1,DAY($G$7)))</f>
        <v>44682</v>
      </c>
      <c r="D37" s="59">
        <f>IF($G$7="","",DATE(YEAR($G$7),MONTH($G$7)+2,DAY($G$7)))</f>
        <v>44713</v>
      </c>
      <c r="E37" s="59">
        <f>IF($G$7="","",DATE(YEAR($G$7),MONTH($G$7)+3,DAY($G$7)))</f>
        <v>44743</v>
      </c>
      <c r="F37" s="59">
        <f>IF($G$7="","",DATE(YEAR($G$7),MONTH($G$7)+4,DAY($G$7)))</f>
        <v>44774</v>
      </c>
      <c r="G37" s="59">
        <f>IF($G$7="","",DATE(YEAR($G$7),MONTH($G$7)+5,DAY($G$7)))</f>
        <v>44805</v>
      </c>
      <c r="H37" s="59">
        <f>IF($G$7="","",DATE(YEAR($G$7),MONTH($G$7)+6,DAY($G$7)))</f>
        <v>44835</v>
      </c>
      <c r="I37" s="59">
        <f>IF($G$7="","",DATE(YEAR($G$7),MONTH($G$7)+7,DAY($G$7)))</f>
        <v>44866</v>
      </c>
      <c r="J37" s="59">
        <f>IF($G$7="","",DATE(YEAR($G$7),MONTH($G$7)+8,DAY($G$7)))</f>
        <v>44896</v>
      </c>
      <c r="K37" s="59">
        <f>IF($G$7="","",DATE(YEAR($G$7),MONTH($G$7)+9,DAY($G$7)))</f>
        <v>44927</v>
      </c>
      <c r="L37" s="59">
        <f>IF($G$7="","",DATE(YEAR($G$7),MONTH($G$7)+10,DAY($G$7)))</f>
        <v>44958</v>
      </c>
      <c r="M37" s="59">
        <f>IF($G$7="","",DATE(YEAR($G$7),MONTH($G$7)+11,DAY($G$7)))</f>
        <v>44986</v>
      </c>
      <c r="N37" s="27" t="s">
        <v>26</v>
      </c>
    </row>
    <row r="38" spans="1:16" ht="20.100000000000001" customHeight="1" x14ac:dyDescent="0.4">
      <c r="A38" s="36" t="s">
        <v>13</v>
      </c>
      <c r="B38" s="33">
        <v>3000</v>
      </c>
      <c r="C38" s="33">
        <v>3100</v>
      </c>
      <c r="D38" s="33">
        <v>3200</v>
      </c>
      <c r="E38" s="33">
        <v>2900</v>
      </c>
      <c r="F38" s="33">
        <v>2950</v>
      </c>
      <c r="G38" s="33">
        <v>3000</v>
      </c>
      <c r="H38" s="33">
        <v>3050</v>
      </c>
      <c r="I38" s="53"/>
      <c r="J38" s="54"/>
      <c r="K38" s="53"/>
      <c r="L38" s="53"/>
      <c r="M38" s="53"/>
      <c r="N38" s="30">
        <f>IF(SUM(B38:M38)=0,"",SUM(B38:M38))</f>
        <v>21200</v>
      </c>
      <c r="P38" s="34"/>
    </row>
    <row r="39" spans="1:16" ht="20.100000000000001" customHeight="1" x14ac:dyDescent="0.4">
      <c r="A39" s="36" t="s">
        <v>14</v>
      </c>
      <c r="B39" s="33">
        <v>1750</v>
      </c>
      <c r="C39" s="33">
        <v>1650</v>
      </c>
      <c r="D39" s="33">
        <v>1750</v>
      </c>
      <c r="E39" s="33">
        <v>1650</v>
      </c>
      <c r="F39" s="33">
        <v>1650</v>
      </c>
      <c r="G39" s="33">
        <v>1600</v>
      </c>
      <c r="H39" s="33">
        <v>1700</v>
      </c>
      <c r="I39" s="54"/>
      <c r="J39" s="54"/>
      <c r="K39" s="54"/>
      <c r="L39" s="54"/>
      <c r="M39" s="54"/>
      <c r="N39" s="30">
        <f t="shared" ref="N39:N47" si="12">IF(SUM(B39:M39)=0,"",SUM(B39:M39))</f>
        <v>11750</v>
      </c>
      <c r="P39" s="34"/>
    </row>
    <row r="40" spans="1:16" ht="20.100000000000001" customHeight="1" x14ac:dyDescent="0.4">
      <c r="A40" s="41" t="s">
        <v>15</v>
      </c>
      <c r="B40" s="33">
        <v>2000</v>
      </c>
      <c r="C40" s="33">
        <v>1900</v>
      </c>
      <c r="D40" s="33">
        <v>2100</v>
      </c>
      <c r="E40" s="33">
        <v>1900</v>
      </c>
      <c r="F40" s="33">
        <v>2000</v>
      </c>
      <c r="G40" s="33">
        <v>1900</v>
      </c>
      <c r="H40" s="33">
        <v>1900</v>
      </c>
      <c r="I40" s="54"/>
      <c r="J40" s="54"/>
      <c r="K40" s="54"/>
      <c r="L40" s="54"/>
      <c r="M40" s="54"/>
      <c r="N40" s="30">
        <f>IF(SUM(B40:M40)=0,"",SUM(B40:M40))</f>
        <v>13700</v>
      </c>
      <c r="P40" s="34"/>
    </row>
    <row r="41" spans="1:16" ht="20.100000000000001" customHeight="1" x14ac:dyDescent="0.4">
      <c r="A41" s="41" t="s">
        <v>16</v>
      </c>
      <c r="B41" s="33">
        <v>2900</v>
      </c>
      <c r="C41" s="33">
        <v>2800</v>
      </c>
      <c r="D41" s="33">
        <v>2900</v>
      </c>
      <c r="E41" s="33">
        <v>2800</v>
      </c>
      <c r="F41" s="33">
        <v>3000</v>
      </c>
      <c r="G41" s="33">
        <v>3000</v>
      </c>
      <c r="H41" s="33">
        <v>2800</v>
      </c>
      <c r="I41" s="54"/>
      <c r="J41" s="54"/>
      <c r="K41" s="54"/>
      <c r="L41" s="54"/>
      <c r="M41" s="54"/>
      <c r="N41" s="30">
        <f t="shared" si="12"/>
        <v>20200</v>
      </c>
      <c r="P41" s="34"/>
    </row>
    <row r="42" spans="1:16" ht="20.100000000000001" customHeight="1" x14ac:dyDescent="0.4">
      <c r="A42" s="41" t="s">
        <v>17</v>
      </c>
      <c r="B42" s="29">
        <v>1500</v>
      </c>
      <c r="C42" s="29">
        <v>1400</v>
      </c>
      <c r="D42" s="29">
        <v>1400</v>
      </c>
      <c r="E42" s="29">
        <v>1400</v>
      </c>
      <c r="F42" s="29">
        <v>1500</v>
      </c>
      <c r="G42" s="29">
        <v>1400</v>
      </c>
      <c r="H42" s="29">
        <v>1300</v>
      </c>
      <c r="I42" s="47"/>
      <c r="J42" s="47"/>
      <c r="K42" s="47"/>
      <c r="L42" s="47"/>
      <c r="M42" s="47"/>
      <c r="N42" s="30">
        <f>IF(SUM(B42:M42)=0,"",SUM(B42:M42))</f>
        <v>9900</v>
      </c>
      <c r="P42" s="34"/>
    </row>
    <row r="43" spans="1:16" ht="20.100000000000001" customHeight="1" x14ac:dyDescent="0.4">
      <c r="A43" s="41" t="s">
        <v>18</v>
      </c>
      <c r="B43" s="55">
        <v>3000</v>
      </c>
      <c r="C43" s="30">
        <v>3100</v>
      </c>
      <c r="D43" s="29">
        <v>3200</v>
      </c>
      <c r="E43" s="29">
        <v>2900</v>
      </c>
      <c r="F43" s="29">
        <v>2950</v>
      </c>
      <c r="G43" s="29">
        <v>3000</v>
      </c>
      <c r="H43" s="29">
        <v>3050</v>
      </c>
      <c r="I43" s="52"/>
      <c r="J43" s="47"/>
      <c r="K43" s="47"/>
      <c r="L43" s="52"/>
      <c r="M43" s="52"/>
      <c r="N43" s="30">
        <f>IF(SUM(B43:M43)=0,"",SUM(B43:M43))</f>
        <v>21200</v>
      </c>
    </row>
    <row r="44" spans="1:16" ht="20.100000000000001" customHeight="1" x14ac:dyDescent="0.4">
      <c r="A44" s="41" t="s">
        <v>19</v>
      </c>
      <c r="B44" s="29"/>
      <c r="C44" s="30"/>
      <c r="D44" s="29"/>
      <c r="E44" s="29"/>
      <c r="F44" s="29"/>
      <c r="G44" s="29"/>
      <c r="H44" s="29"/>
      <c r="I44" s="52"/>
      <c r="J44" s="47"/>
      <c r="K44" s="52"/>
      <c r="L44" s="52"/>
      <c r="M44" s="52"/>
      <c r="N44" s="30" t="str">
        <f t="shared" si="12"/>
        <v/>
      </c>
    </row>
    <row r="45" spans="1:16" ht="20.100000000000001" customHeight="1" x14ac:dyDescent="0.4">
      <c r="A45" s="41" t="s">
        <v>20</v>
      </c>
      <c r="B45" s="29"/>
      <c r="C45" s="30"/>
      <c r="D45" s="29"/>
      <c r="E45" s="29"/>
      <c r="F45" s="29"/>
      <c r="G45" s="29"/>
      <c r="H45" s="29"/>
      <c r="I45" s="52"/>
      <c r="J45" s="47"/>
      <c r="K45" s="52"/>
      <c r="L45" s="52"/>
      <c r="M45" s="52"/>
      <c r="N45" s="30" t="str">
        <f t="shared" si="12"/>
        <v/>
      </c>
    </row>
    <row r="46" spans="1:16" ht="20.100000000000001" customHeight="1" x14ac:dyDescent="0.4">
      <c r="A46" s="41" t="s">
        <v>40</v>
      </c>
      <c r="B46" s="47"/>
      <c r="C46" s="56"/>
      <c r="D46" s="47"/>
      <c r="E46" s="47"/>
      <c r="F46" s="47"/>
      <c r="G46" s="47"/>
      <c r="H46" s="47"/>
      <c r="I46" s="52"/>
      <c r="J46" s="47"/>
      <c r="K46" s="52"/>
      <c r="L46" s="52"/>
      <c r="M46" s="52"/>
      <c r="N46" s="30" t="str">
        <f t="shared" si="12"/>
        <v/>
      </c>
    </row>
    <row r="47" spans="1:16" ht="20.100000000000001" customHeight="1" x14ac:dyDescent="0.4">
      <c r="A47" s="41" t="s">
        <v>41</v>
      </c>
      <c r="B47" s="47"/>
      <c r="C47" s="56"/>
      <c r="D47" s="47"/>
      <c r="E47" s="47"/>
      <c r="F47" s="47"/>
      <c r="G47" s="47"/>
      <c r="H47" s="47"/>
      <c r="I47" s="52"/>
      <c r="J47" s="47"/>
      <c r="K47" s="52"/>
      <c r="L47" s="52"/>
      <c r="M47" s="52"/>
      <c r="N47" s="30" t="str">
        <f t="shared" si="12"/>
        <v/>
      </c>
    </row>
  </sheetData>
  <sheetProtection algorithmName="SHA-512" hashValue="aNrx0pfid/tJx2zJK9pN7qxmYf7iDRDqcCDVlcC99hIp13aQNWeVURqXqRWdBDs0ruXCqsGQ+7JQ6yz6j42a1g==" saltValue="uUFTAZswiOM4wXKzhg1Dag==" spinCount="100000" sheet="1" objects="1" scenarios="1"/>
  <mergeCells count="19">
    <mergeCell ref="C5:G5"/>
    <mergeCell ref="A5:B5"/>
    <mergeCell ref="B10:C10"/>
    <mergeCell ref="B8:C8"/>
    <mergeCell ref="G8:H8"/>
    <mergeCell ref="L8:M8"/>
    <mergeCell ref="J8:K8"/>
    <mergeCell ref="B9:C9"/>
    <mergeCell ref="B16:C16"/>
    <mergeCell ref="B17:C17"/>
    <mergeCell ref="B18:C18"/>
    <mergeCell ref="G19:H19"/>
    <mergeCell ref="L19:M19"/>
    <mergeCell ref="J19:K19"/>
    <mergeCell ref="B11:C11"/>
    <mergeCell ref="B12:C12"/>
    <mergeCell ref="B13:C13"/>
    <mergeCell ref="B14:C14"/>
    <mergeCell ref="B15:C15"/>
  </mergeCells>
  <phoneticPr fontId="2"/>
  <conditionalFormatting sqref="B9:E18">
    <cfRule type="containsBlanks" dxfId="9" priority="10">
      <formula>LEN(TRIM(B9))=0</formula>
    </cfRule>
  </conditionalFormatting>
  <conditionalFormatting sqref="F9:F18">
    <cfRule type="containsBlanks" dxfId="8" priority="9">
      <formula>LEN(TRIM(F9))=0</formula>
    </cfRule>
  </conditionalFormatting>
  <conditionalFormatting sqref="C25:N28 J25:N34 C30:N34">
    <cfRule type="containsBlanks" dxfId="7" priority="8">
      <formula>LEN(TRIM(C25))=0</formula>
    </cfRule>
  </conditionalFormatting>
  <conditionalFormatting sqref="B38:M47">
    <cfRule type="containsBlanks" dxfId="6" priority="7">
      <formula>LEN(TRIM(B38))=0</formula>
    </cfRule>
  </conditionalFormatting>
  <conditionalFormatting sqref="C5">
    <cfRule type="containsBlanks" dxfId="5" priority="6">
      <formula>LEN(TRIM(C5))=0</formula>
    </cfRule>
  </conditionalFormatting>
  <conditionalFormatting sqref="C29:N29">
    <cfRule type="containsBlanks" dxfId="4" priority="5">
      <formula>LEN(TRIM(C29))=0</formula>
    </cfRule>
  </conditionalFormatting>
  <conditionalFormatting sqref="C29:I29">
    <cfRule type="containsBlanks" dxfId="3" priority="4">
      <formula>LEN(TRIM(C29))=0</formula>
    </cfRule>
  </conditionalFormatting>
  <conditionalFormatting sqref="G7">
    <cfRule type="cellIs" dxfId="2" priority="2" operator="equal">
      <formula>""""""</formula>
    </cfRule>
    <cfRule type="cellIs" dxfId="1" priority="3" operator="equal">
      <formula>""""""</formula>
    </cfRule>
  </conditionalFormatting>
  <conditionalFormatting sqref="G7">
    <cfRule type="containsBlanks" dxfId="0" priority="1">
      <formula>LEN(TRIM(G7))=0</formula>
    </cfRule>
  </conditionalFormatting>
  <dataValidations disablePrompts="1" count="1">
    <dataValidation type="list" allowBlank="1" showInputMessage="1" showErrorMessage="1" sqref="F9:F18">
      <formula1>"　,軽油,ガソリン,LPG,CNG,電気"</formula1>
    </dataValidation>
  </dataValidations>
  <pageMargins left="0.70866141732283472" right="0.70866141732283472" top="0.55118110236220474" bottom="0.35433070866141736" header="0.31496062992125984" footer="0.31496062992125984"/>
  <pageSetup paperSize="9" scale="59" firstPageNumber="16" fitToWidth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【STEP２】 B(記載例)</vt:lpstr>
      <vt:lpstr>'【STEP２】 B(記載例)'!Print_Area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永冨 やよい</cp:lastModifiedBy>
  <cp:lastPrinted>2022-06-01T07:19:02Z</cp:lastPrinted>
  <dcterms:created xsi:type="dcterms:W3CDTF">2021-11-09T04:25:09Z</dcterms:created>
  <dcterms:modified xsi:type="dcterms:W3CDTF">2022-06-01T07:19:06Z</dcterms:modified>
</cp:coreProperties>
</file>